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vnd.ms-photo" Extension="wdp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pivotCacheDefinition+xml" PartName="/xl/pivotCache/pivotCacheDefinition1.xml"/>
  <Override ContentType="application/vnd.openxmlformats-officedocument.spreadsheetml.pivotCacheRecords+xml" PartName="/xl/pivotCache/pivotCacheRecords1.xml"/>
  <Override ContentType="application/vnd.openxmlformats-officedocument.spreadsheetml.pivotCacheDefinition+xml" PartName="/xl/pivotCache/pivotCacheDefinition2.xml"/>
  <Override ContentType="application/vnd.openxmlformats-officedocument.spreadsheetml.pivotCacheRecords+xml" PartName="/xl/pivotCache/pivotCacheRecords2.xml"/>
  <Override ContentType="application/vnd.openxmlformats-officedocument.spreadsheetml.pivotCacheDefinition+xml" PartName="/xl/pivotCache/pivotCacheDefinition3.xml"/>
  <Override ContentType="application/vnd.openxmlformats-officedocument.spreadsheetml.pivotCacheRecords+xml" PartName="/xl/pivotCache/pivotCacheRecords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table+xml" PartName="/xl/tables/table1.xml"/>
  <Override ContentType="application/vnd.openxmlformats-officedocument.drawing+xml" PartName="/xl/drawings/drawing3.xml"/>
  <Override ContentType="application/vnd.openxmlformats-officedocument.spreadsheetml.table+xml" PartName="/xl/tables/table2.xml"/>
  <Override ContentType="application/vnd.openxmlformats-officedocument.drawing+xml" PartName="/xl/drawings/drawing4.xml"/>
  <Override ContentType="application/vnd.openxmlformats-officedocument.spreadsheetml.table+xml" PartName="/xl/tables/table3.xml"/>
  <Override ContentType="application/vnd.openxmlformats-officedocument.drawing+xml" PartName="/xl/drawings/drawing5.xml"/>
  <Override ContentType="application/vnd.openxmlformats-officedocument.spreadsheetml.table+xml" PartName="/xl/tables/table4.xml"/>
  <Override ContentType="application/vnd.openxmlformats-officedocument.drawing+xml" PartName="/xl/drawings/drawing6.xml"/>
  <Override ContentType="application/vnd.openxmlformats-officedocument.spreadsheetml.table+xml" PartName="/xl/tables/table5.xml"/>
  <Override ContentType="application/vnd.openxmlformats-officedocument.drawing+xml" PartName="/xl/drawings/drawing7.xml"/>
  <Override ContentType="application/vnd.openxmlformats-officedocument.spreadsheetml.table+xml" PartName="/xl/tables/table6.xml"/>
  <Override ContentType="application/vnd.openxmlformats-officedocument.spreadsheetml.pivotTable+xml" PartName="/xl/pivotTables/pivotTable1.xml"/>
  <Override ContentType="application/vnd.openxmlformats-officedocument.drawing+xml" PartName="/xl/drawings/drawing8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spreadsheetml.pivotTable+xml" PartName="/xl/pivotTables/pivotTable2.xml"/>
  <Override ContentType="application/vnd.openxmlformats-officedocument.drawing+xml" PartName="/xl/drawings/drawing9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spreadsheetml.pivotTable+xml" PartName="/xl/pivotTables/pivotTable3.xml"/>
  <Override ContentType="application/vnd.openxmlformats-officedocument.drawing+xml" PartName="/xl/drawings/drawing10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calcChain+xml" PartName="/xl/calcChain.xml"/>
  <Override ContentType="application/vnd.openxmlformats-officedocument.customXmlProperties+xml" PartName="/customXml/itemProp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F:\同步\wps\销售财务\"/>
    </mc:Choice>
  </mc:AlternateContent>
  <xr:revisionPtr revIDLastSave="0" documentId="13_ncr:1_{7F7ADA06-04DF-4668-81B5-E91820D82307}" xr6:coauthVersionLast="45" xr6:coauthVersionMax="45" xr10:uidLastSave="{00000000-0000-0000-0000-000000000000}"/>
  <bookViews>
    <workbookView xWindow="-120" yWindow="-120" windowWidth="29040" windowHeight="15840" tabRatio="756" xr2:uid="{00000000-000D-0000-FFFF-FFFF00000000}"/>
  </bookViews>
  <sheets>
    <sheet name="主页" sheetId="12" r:id="rId1"/>
    <sheet name="商品设置" sheetId="7" r:id="rId2"/>
    <sheet name="供应商设置" sheetId="13" r:id="rId3"/>
    <sheet name="客户设置" sheetId="16" r:id="rId4"/>
    <sheet name="入库明细" sheetId="14" r:id="rId5"/>
    <sheet name="出库明细" sheetId="15" r:id="rId6"/>
    <sheet name="库存" sheetId="17" r:id="rId7"/>
    <sheet name="入库查询" sheetId="5" r:id="rId8"/>
    <sheet name="出库查询" sheetId="19" r:id="rId9"/>
    <sheet name="库存查询" sheetId="20" r:id="rId10"/>
    <sheet name="使用说明" sheetId="11" r:id="rId11"/>
    <sheet name="主题颜色" sheetId="9" r:id="rId12"/>
  </sheets>
  <definedNames>
    <definedName name="TYPE1" localSheetId="5">出库明细!#REF!</definedName>
    <definedName name="TYPE1" localSheetId="2">供应商设置!#REF!</definedName>
    <definedName name="TYPE1" localSheetId="3">客户设置!#REF!</definedName>
    <definedName name="TYPE1" localSheetId="6">库存!#REF!</definedName>
    <definedName name="TYPE1" localSheetId="4">入库明细!#REF!</definedName>
    <definedName name="TYPE1">商品设置!#REF!</definedName>
    <definedName name="TYPE2" localSheetId="5">出库明细!#REF!</definedName>
    <definedName name="TYPE2" localSheetId="2">供应商设置!#REF!</definedName>
    <definedName name="TYPE2" localSheetId="3">客户设置!#REF!</definedName>
    <definedName name="TYPE2" localSheetId="6">库存!#REF!</definedName>
    <definedName name="TYPE2" localSheetId="4">入库明细!#REF!</definedName>
    <definedName name="TYPE2">商品设置!#REF!</definedName>
    <definedName name="TYPE3" localSheetId="5">出库明细!#REF!</definedName>
    <definedName name="TYPE3" localSheetId="2">供应商设置!#REF!</definedName>
    <definedName name="TYPE3" localSheetId="3">客户设置!#REF!</definedName>
    <definedName name="TYPE3" localSheetId="6">库存!#REF!</definedName>
    <definedName name="TYPE3" localSheetId="4">入库明细!#REF!</definedName>
    <definedName name="TYPE3">商品设置!#REF!</definedName>
    <definedName name="TYPE4" localSheetId="5">出库明细!#REF!</definedName>
    <definedName name="TYPE4" localSheetId="2">供应商设置!#REF!</definedName>
    <definedName name="TYPE4" localSheetId="3">客户设置!#REF!</definedName>
    <definedName name="TYPE4" localSheetId="6">库存!#REF!</definedName>
    <definedName name="TYPE4" localSheetId="4">入库明细!#REF!</definedName>
    <definedName name="TYPE4">商品设置!#REF!</definedName>
    <definedName name="TYPE5" localSheetId="5">出库明细!#REF!</definedName>
    <definedName name="TYPE5" localSheetId="2">供应商设置!#REF!</definedName>
    <definedName name="TYPE5" localSheetId="3">客户设置!#REF!</definedName>
    <definedName name="TYPE5" localSheetId="6">库存!#REF!</definedName>
    <definedName name="TYPE5" localSheetId="4">入库明细!#REF!</definedName>
    <definedName name="TYPE5">商品设置!#REF!</definedName>
    <definedName name="TYPE6" localSheetId="5">出库明细!#REF!</definedName>
    <definedName name="TYPE6" localSheetId="2">供应商设置!#REF!</definedName>
    <definedName name="TYPE6" localSheetId="3">客户设置!#REF!</definedName>
    <definedName name="TYPE6" localSheetId="6">库存!#REF!</definedName>
    <definedName name="TYPE6" localSheetId="4">入库明细!#REF!</definedName>
    <definedName name="TYPE6">商品设置!#REF!</definedName>
    <definedName name="TYPE7" localSheetId="5">出库明细!#REF!</definedName>
    <definedName name="TYPE7" localSheetId="2">供应商设置!#REF!</definedName>
    <definedName name="TYPE7" localSheetId="3">客户设置!#REF!</definedName>
    <definedName name="TYPE7" localSheetId="6">库存!#REF!</definedName>
    <definedName name="TYPE7" localSheetId="4">入库明细!#REF!</definedName>
    <definedName name="TYPE7">商品设置!#REF!</definedName>
    <definedName name="TYPE8" localSheetId="5">出库明细!#REF!</definedName>
    <definedName name="TYPE8" localSheetId="2">供应商设置!#REF!</definedName>
    <definedName name="TYPE8" localSheetId="3">客户设置!#REF!</definedName>
    <definedName name="TYPE8" localSheetId="6">库存!#REF!</definedName>
    <definedName name="TYPE8" localSheetId="4">入库明细!#REF!</definedName>
    <definedName name="TYPE8">商品设置!#REF!</definedName>
    <definedName name="供应商_单位" localSheetId="8">表_供应商[供应商单位]</definedName>
    <definedName name="供应商_单位" localSheetId="5">表_供应商[供应商单位]</definedName>
    <definedName name="供应商_单位" localSheetId="3">表_客户[客户单位]</definedName>
    <definedName name="供应商_单位" localSheetId="6">表_供应商[供应商单位]</definedName>
    <definedName name="供应商_单位" localSheetId="9">表_供应商[供应商单位]</definedName>
    <definedName name="供应商_单位">表_供应商[供应商单位]</definedName>
    <definedName name="客户_单位" localSheetId="8">表_客户[客户单位]</definedName>
    <definedName name="客户_单位" localSheetId="6">表_客户[客户单位]</definedName>
    <definedName name="客户_单位" localSheetId="9">表_客户[客户单位]</definedName>
    <definedName name="客户_单位">表_客户[客户单位]</definedName>
    <definedName name="库存状态" localSheetId="8">表_库存[库存状态]</definedName>
    <definedName name="库存状态" localSheetId="9">表_库存[库存状态]</definedName>
    <definedName name="库存状态">表_库存[库存状态]</definedName>
    <definedName name="商品_编码" localSheetId="8">表_商品[商品编码]</definedName>
    <definedName name="商品_编码" localSheetId="9">表_商品[商品编码]</definedName>
    <definedName name="商品_编码">表_商品[商品编码]</definedName>
    <definedName name="商品_品名" localSheetId="8">表_商品[品名]</definedName>
    <definedName name="商品_品名" localSheetId="5">表_商品[品名]</definedName>
    <definedName name="商品_品名" localSheetId="3">表_商品[品名]</definedName>
    <definedName name="商品_品名" localSheetId="6">表_商品[品名]</definedName>
    <definedName name="商品_品名" localSheetId="9">表_商品[品名]</definedName>
    <definedName name="商品_品名">表_商品[品名]</definedName>
    <definedName name="账户类别" localSheetId="5">出库明细!#REF!</definedName>
    <definedName name="账户类别" localSheetId="2">供应商设置!#REF!</definedName>
    <definedName name="账户类别" localSheetId="3">客户设置!#REF!</definedName>
    <definedName name="账户类别" localSheetId="6">库存!#REF!</definedName>
    <definedName name="账户类别" localSheetId="4">入库明细!#REF!</definedName>
    <definedName name="账户类别">商品设置!#REF!</definedName>
    <definedName name="账户名称">#REF!</definedName>
    <definedName name="账户信息">#REF!</definedName>
  </definedNames>
  <calcPr calcId="191029"/>
  <pivotCaches>
    <pivotCache cacheId="0" r:id="rId13"/>
    <pivotCache cacheId="1" r:id="rId14"/>
    <pivotCache cacheId="2" r:id="rId1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" i="17" l="1"/>
  <c r="M5" i="17"/>
  <c r="M6" i="17"/>
  <c r="M7" i="17"/>
  <c r="M8" i="17"/>
  <c r="M9" i="17"/>
  <c r="M10" i="17"/>
  <c r="M11" i="17"/>
  <c r="M12" i="17"/>
  <c r="M13" i="17"/>
  <c r="M14" i="17"/>
  <c r="M15" i="17"/>
  <c r="M16" i="17"/>
  <c r="M17" i="17"/>
  <c r="M18" i="17"/>
  <c r="M19" i="17"/>
  <c r="M20" i="17"/>
  <c r="K4" i="17"/>
  <c r="K5" i="17"/>
  <c r="K6" i="17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J20" i="17"/>
  <c r="D20" i="17"/>
  <c r="J19" i="17"/>
  <c r="D19" i="17"/>
  <c r="J18" i="17"/>
  <c r="D18" i="17"/>
  <c r="J17" i="17"/>
  <c r="D17" i="17"/>
  <c r="J16" i="17"/>
  <c r="D16" i="17"/>
  <c r="J15" i="17"/>
  <c r="D15" i="17"/>
  <c r="J14" i="17"/>
  <c r="D14" i="17"/>
  <c r="J13" i="17"/>
  <c r="D13" i="17"/>
  <c r="J12" i="17"/>
  <c r="D12" i="17"/>
  <c r="J11" i="17"/>
  <c r="D11" i="17"/>
  <c r="J10" i="17"/>
  <c r="D10" i="17"/>
  <c r="J9" i="17"/>
  <c r="D9" i="17"/>
  <c r="J8" i="17"/>
  <c r="D8" i="17"/>
  <c r="J7" i="17"/>
  <c r="D7" i="17"/>
  <c r="J6" i="17"/>
  <c r="D6" i="17"/>
  <c r="J5" i="17"/>
  <c r="D5" i="17"/>
  <c r="J4" i="17"/>
  <c r="D4" i="17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K20" i="15"/>
  <c r="E20" i="15"/>
  <c r="D20" i="15"/>
  <c r="K19" i="15"/>
  <c r="E19" i="15"/>
  <c r="D19" i="15"/>
  <c r="K18" i="15"/>
  <c r="E18" i="15"/>
  <c r="D18" i="15"/>
  <c r="K17" i="15"/>
  <c r="E17" i="15"/>
  <c r="D17" i="15"/>
  <c r="K16" i="15"/>
  <c r="E16" i="15"/>
  <c r="D16" i="15"/>
  <c r="K15" i="15"/>
  <c r="E15" i="15"/>
  <c r="D15" i="15"/>
  <c r="K14" i="15"/>
  <c r="E14" i="15"/>
  <c r="D14" i="15"/>
  <c r="K13" i="15"/>
  <c r="E13" i="15"/>
  <c r="D13" i="15"/>
  <c r="K12" i="15"/>
  <c r="E12" i="15"/>
  <c r="D12" i="15"/>
  <c r="K11" i="15"/>
  <c r="E11" i="15"/>
  <c r="D11" i="15"/>
  <c r="K10" i="15"/>
  <c r="E10" i="15"/>
  <c r="D10" i="15"/>
  <c r="K9" i="15"/>
  <c r="E9" i="15"/>
  <c r="D9" i="15"/>
  <c r="K8" i="15"/>
  <c r="E8" i="15"/>
  <c r="D8" i="15"/>
  <c r="K7" i="15"/>
  <c r="E7" i="15"/>
  <c r="D7" i="15"/>
  <c r="K6" i="15"/>
  <c r="E6" i="15"/>
  <c r="D6" i="15"/>
  <c r="K5" i="15"/>
  <c r="E5" i="15"/>
  <c r="D5" i="15"/>
  <c r="K4" i="15"/>
  <c r="E4" i="15"/>
  <c r="D4" i="15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K4" i="14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15" i="7"/>
  <c r="D16" i="7"/>
  <c r="D17" i="7"/>
  <c r="D18" i="7"/>
  <c r="D19" i="7"/>
  <c r="D20" i="7"/>
  <c r="E15" i="7"/>
  <c r="E16" i="7"/>
  <c r="E17" i="7"/>
  <c r="E18" i="7"/>
  <c r="E19" i="7"/>
  <c r="E20" i="7"/>
  <c r="L18" i="17" l="1"/>
  <c r="N18" i="17" s="1"/>
  <c r="L17" i="17"/>
  <c r="N17" i="17" s="1"/>
  <c r="L8" i="17"/>
  <c r="N8" i="17" s="1"/>
  <c r="L10" i="17"/>
  <c r="N10" i="17" s="1"/>
  <c r="L20" i="17"/>
  <c r="N20" i="17" s="1"/>
  <c r="L6" i="17"/>
  <c r="N6" i="17" s="1"/>
  <c r="L5" i="17"/>
  <c r="N5" i="17" s="1"/>
  <c r="L16" i="17"/>
  <c r="N16" i="17" s="1"/>
  <c r="L4" i="17"/>
  <c r="N4" i="17" s="1"/>
  <c r="L14" i="17"/>
  <c r="N14" i="17" s="1"/>
  <c r="L13" i="17"/>
  <c r="N13" i="17" s="1"/>
  <c r="L9" i="17"/>
  <c r="N9" i="17" s="1"/>
  <c r="L15" i="17"/>
  <c r="N15" i="17" s="1"/>
  <c r="L19" i="17"/>
  <c r="N19" i="17" s="1"/>
  <c r="L7" i="17"/>
  <c r="N7" i="17" s="1"/>
  <c r="L12" i="17"/>
  <c r="N12" i="17" s="1"/>
  <c r="L11" i="17"/>
  <c r="N11" i="17" s="1"/>
  <c r="E4" i="7" l="1"/>
  <c r="E5" i="7"/>
  <c r="E6" i="7"/>
  <c r="E7" i="7"/>
  <c r="E8" i="7"/>
  <c r="E9" i="7"/>
  <c r="E10" i="7"/>
  <c r="E11" i="7"/>
  <c r="E12" i="7"/>
  <c r="E13" i="7"/>
  <c r="E14" i="7"/>
  <c r="D4" i="7"/>
  <c r="D5" i="7"/>
  <c r="D6" i="7"/>
  <c r="D7" i="7"/>
  <c r="D8" i="7"/>
  <c r="D9" i="7"/>
  <c r="D10" i="7"/>
  <c r="D11" i="7"/>
  <c r="D12" i="7"/>
  <c r="D13" i="7"/>
  <c r="D14" i="7"/>
  <c r="J4" i="15" l="1"/>
  <c r="L4" i="15" s="1"/>
  <c r="J16" i="15"/>
  <c r="L16" i="15" s="1"/>
  <c r="J7" i="15"/>
  <c r="L7" i="15" s="1"/>
  <c r="J5" i="15"/>
  <c r="L5" i="15" s="1"/>
  <c r="J17" i="15"/>
  <c r="L17" i="15" s="1"/>
  <c r="J19" i="15"/>
  <c r="L19" i="15" s="1"/>
  <c r="J6" i="15"/>
  <c r="L6" i="15" s="1"/>
  <c r="J18" i="15"/>
  <c r="L18" i="15" s="1"/>
  <c r="J8" i="15"/>
  <c r="L8" i="15" s="1"/>
  <c r="J20" i="15"/>
  <c r="L20" i="15" s="1"/>
  <c r="J9" i="15"/>
  <c r="L9" i="15" s="1"/>
  <c r="J14" i="15"/>
  <c r="L14" i="15" s="1"/>
  <c r="J10" i="15"/>
  <c r="L10" i="15" s="1"/>
  <c r="J12" i="15"/>
  <c r="L12" i="15" s="1"/>
  <c r="J13" i="15"/>
  <c r="L13" i="15" s="1"/>
  <c r="J11" i="15"/>
  <c r="L11" i="15" s="1"/>
  <c r="J15" i="15"/>
  <c r="L15" i="15" s="1"/>
  <c r="I8" i="15"/>
  <c r="I20" i="15"/>
  <c r="I14" i="15"/>
  <c r="I6" i="15"/>
  <c r="I9" i="15"/>
  <c r="I10" i="15"/>
  <c r="I16" i="15"/>
  <c r="I7" i="15"/>
  <c r="I11" i="15"/>
  <c r="I12" i="15"/>
  <c r="I13" i="15"/>
  <c r="I17" i="15"/>
  <c r="I19" i="15"/>
  <c r="I15" i="15"/>
  <c r="I4" i="15"/>
  <c r="I5" i="15"/>
  <c r="I18" i="15"/>
  <c r="H6" i="15"/>
  <c r="H18" i="15"/>
  <c r="H7" i="15"/>
  <c r="H19" i="15"/>
  <c r="H8" i="15"/>
  <c r="H9" i="15"/>
  <c r="H10" i="15"/>
  <c r="H15" i="15"/>
  <c r="H5" i="15"/>
  <c r="H11" i="15"/>
  <c r="H13" i="15"/>
  <c r="H16" i="15"/>
  <c r="H12" i="15"/>
  <c r="H4" i="15"/>
  <c r="H17" i="15"/>
  <c r="H14" i="15"/>
  <c r="H20" i="15"/>
  <c r="G5" i="15"/>
  <c r="G17" i="15"/>
  <c r="G4" i="15"/>
  <c r="G6" i="15"/>
  <c r="G18" i="15"/>
  <c r="G7" i="15"/>
  <c r="G19" i="15"/>
  <c r="G14" i="15"/>
  <c r="G8" i="15"/>
  <c r="G20" i="15"/>
  <c r="G16" i="15"/>
  <c r="G9" i="15"/>
  <c r="G10" i="15"/>
  <c r="G13" i="15"/>
  <c r="G11" i="15"/>
  <c r="G15" i="15"/>
  <c r="G12" i="15"/>
  <c r="J7" i="14"/>
  <c r="J19" i="14"/>
  <c r="J8" i="14"/>
  <c r="J20" i="14"/>
  <c r="J16" i="14"/>
  <c r="J6" i="14"/>
  <c r="J9" i="14"/>
  <c r="J10" i="14"/>
  <c r="J12" i="14"/>
  <c r="J13" i="14"/>
  <c r="J4" i="14"/>
  <c r="J18" i="14"/>
  <c r="J11" i="14"/>
  <c r="J14" i="14"/>
  <c r="J5" i="14"/>
  <c r="J15" i="14"/>
  <c r="J17" i="14"/>
  <c r="I4" i="14"/>
  <c r="I16" i="14"/>
  <c r="I5" i="14"/>
  <c r="I17" i="14"/>
  <c r="I6" i="14"/>
  <c r="I7" i="14"/>
  <c r="I8" i="14"/>
  <c r="I20" i="14"/>
  <c r="I15" i="14"/>
  <c r="I9" i="14"/>
  <c r="I13" i="14"/>
  <c r="I14" i="14"/>
  <c r="I19" i="14"/>
  <c r="I10" i="14"/>
  <c r="I12" i="14"/>
  <c r="I18" i="14"/>
  <c r="I11" i="14"/>
  <c r="H7" i="14"/>
  <c r="H19" i="14"/>
  <c r="H8" i="14"/>
  <c r="H20" i="14"/>
  <c r="H9" i="14"/>
  <c r="H10" i="14"/>
  <c r="H17" i="14"/>
  <c r="H11" i="14"/>
  <c r="H12" i="14"/>
  <c r="H16" i="14"/>
  <c r="H6" i="14"/>
  <c r="H13" i="14"/>
  <c r="H4" i="14"/>
  <c r="H14" i="14"/>
  <c r="H15" i="14"/>
  <c r="H5" i="14"/>
  <c r="H18" i="14"/>
  <c r="G4" i="14"/>
  <c r="G16" i="14"/>
  <c r="G5" i="14"/>
  <c r="G17" i="14"/>
  <c r="G6" i="14"/>
  <c r="G7" i="14"/>
  <c r="G9" i="14"/>
  <c r="G15" i="14"/>
  <c r="G20" i="14"/>
  <c r="G10" i="14"/>
  <c r="G12" i="14"/>
  <c r="G13" i="14"/>
  <c r="G14" i="14"/>
  <c r="G18" i="14"/>
  <c r="G19" i="14"/>
  <c r="G11" i="14"/>
  <c r="G8" i="14"/>
  <c r="F4" i="17"/>
  <c r="G4" i="17"/>
  <c r="H5" i="17"/>
  <c r="H17" i="17"/>
  <c r="H7" i="17"/>
  <c r="H19" i="17"/>
  <c r="H8" i="17"/>
  <c r="H20" i="17"/>
  <c r="H9" i="17"/>
  <c r="H10" i="17"/>
  <c r="H11" i="17"/>
  <c r="H12" i="17"/>
  <c r="H4" i="17"/>
  <c r="H18" i="17"/>
  <c r="H13" i="17"/>
  <c r="H14" i="17"/>
  <c r="H16" i="17"/>
  <c r="H6" i="17"/>
  <c r="H15" i="17"/>
  <c r="G16" i="17"/>
  <c r="G17" i="17"/>
  <c r="G6" i="17"/>
  <c r="G18" i="17"/>
  <c r="G7" i="17"/>
  <c r="G19" i="17"/>
  <c r="G8" i="17"/>
  <c r="G20" i="17"/>
  <c r="G13" i="17"/>
  <c r="G9" i="17"/>
  <c r="G10" i="17"/>
  <c r="G11" i="17"/>
  <c r="G12" i="17"/>
  <c r="G14" i="17"/>
  <c r="G15" i="17"/>
  <c r="G5" i="17"/>
  <c r="L12" i="14" l="1"/>
  <c r="L19" i="14"/>
  <c r="L18" i="14"/>
  <c r="L13" i="14"/>
  <c r="L10" i="14"/>
  <c r="L15" i="14"/>
  <c r="L7" i="14"/>
  <c r="L5" i="14"/>
  <c r="L16" i="14"/>
  <c r="L9" i="14"/>
  <c r="L8" i="14"/>
  <c r="L6" i="14"/>
  <c r="L20" i="14"/>
  <c r="L11" i="14"/>
  <c r="L17" i="14"/>
  <c r="L4" i="14"/>
  <c r="L14" i="14" l="1"/>
</calcChain>
</file>

<file path=xl/sharedStrings.xml><?xml version="1.0" encoding="utf-8"?>
<sst xmlns="http://schemas.openxmlformats.org/spreadsheetml/2006/main" count="359" uniqueCount="121">
  <si>
    <t>序号</t>
  </si>
  <si>
    <t>备注</t>
  </si>
  <si>
    <t>主题颜色</t>
    <phoneticPr fontId="1" type="noConversion"/>
  </si>
  <si>
    <t>使用说明</t>
    <phoneticPr fontId="1" type="noConversion"/>
  </si>
  <si>
    <t>商品编码</t>
  </si>
  <si>
    <t>品名</t>
  </si>
  <si>
    <t>规格型号</t>
  </si>
  <si>
    <t>单位</t>
  </si>
  <si>
    <t>商品设置</t>
    <phoneticPr fontId="1" type="noConversion"/>
  </si>
  <si>
    <t>规格</t>
    <phoneticPr fontId="1" type="noConversion"/>
  </si>
  <si>
    <t>女装</t>
  </si>
  <si>
    <t>男装</t>
  </si>
  <si>
    <t>内衣</t>
  </si>
  <si>
    <t>鞋靴</t>
  </si>
  <si>
    <t>箱包</t>
  </si>
  <si>
    <t>配件</t>
  </si>
  <si>
    <t>孕产</t>
  </si>
  <si>
    <t>用品</t>
  </si>
  <si>
    <t>家电</t>
  </si>
  <si>
    <t>数码</t>
  </si>
  <si>
    <t>手机</t>
  </si>
  <si>
    <t>美妆</t>
  </si>
  <si>
    <t>洗护</t>
  </si>
  <si>
    <t>保健品</t>
  </si>
  <si>
    <t>珠宝</t>
  </si>
  <si>
    <t>眼镜</t>
  </si>
  <si>
    <t>手表</t>
  </si>
  <si>
    <t>XXL</t>
    <phoneticPr fontId="1" type="noConversion"/>
  </si>
  <si>
    <t>台</t>
  </si>
  <si>
    <t>个</t>
  </si>
  <si>
    <t>箱</t>
  </si>
  <si>
    <t>备注</t>
    <phoneticPr fontId="1" type="noConversion"/>
  </si>
  <si>
    <t>供应商设置</t>
    <phoneticPr fontId="1" type="noConversion"/>
  </si>
  <si>
    <t>供应商单位</t>
    <phoneticPr fontId="1" type="noConversion"/>
  </si>
  <si>
    <t>联系人</t>
  </si>
  <si>
    <t>联系方式</t>
  </si>
  <si>
    <t>国家电网公司</t>
  </si>
  <si>
    <t>中国石油化工集团公司</t>
  </si>
  <si>
    <t>中国石油天然气集团公司</t>
  </si>
  <si>
    <t>中国建筑工程总公司</t>
  </si>
  <si>
    <t>鸿海精密工业股份有限公司</t>
  </si>
  <si>
    <t>中国工商银行</t>
  </si>
  <si>
    <t>中国平安保险</t>
  </si>
  <si>
    <t>中国建设银行</t>
  </si>
  <si>
    <t>上海汽车集团股份有限公司</t>
  </si>
  <si>
    <t>中国农业银行</t>
  </si>
  <si>
    <t>中国人寿保险</t>
  </si>
  <si>
    <t>中国银行</t>
  </si>
  <si>
    <t>中国移动通信集团公司</t>
  </si>
  <si>
    <t>中国铁路工程总公司</t>
  </si>
  <si>
    <t>中国铁道建筑总公司</t>
  </si>
  <si>
    <t>东风汽车公司</t>
  </si>
  <si>
    <t>华为投资控股有限公司</t>
  </si>
  <si>
    <t>施舒寒</t>
  </si>
  <si>
    <t>汤珍欣</t>
  </si>
  <si>
    <t>董奕</t>
  </si>
  <si>
    <t>魏雪珍</t>
  </si>
  <si>
    <t>滕和淇</t>
  </si>
  <si>
    <t>伍眉茜</t>
  </si>
  <si>
    <t>平宇</t>
  </si>
  <si>
    <t>虞晨秀</t>
  </si>
  <si>
    <t>康晓纨</t>
  </si>
  <si>
    <t>冯仪柏</t>
  </si>
  <si>
    <t>狄倩</t>
  </si>
  <si>
    <t>褚璧轮</t>
  </si>
  <si>
    <t>廉露伯</t>
  </si>
  <si>
    <t>任贞</t>
  </si>
  <si>
    <t>彭瑛环</t>
  </si>
  <si>
    <t>屈德凤</t>
  </si>
  <si>
    <t>毛钊雪</t>
  </si>
  <si>
    <t>入库明细</t>
    <phoneticPr fontId="1" type="noConversion"/>
  </si>
  <si>
    <t>日期</t>
  </si>
  <si>
    <t>入库数量</t>
  </si>
  <si>
    <t>金额</t>
  </si>
  <si>
    <t>供应商单位</t>
  </si>
  <si>
    <t>经手人</t>
  </si>
  <si>
    <t>单价</t>
    <phoneticPr fontId="1" type="noConversion"/>
  </si>
  <si>
    <t>经办人</t>
    <phoneticPr fontId="1" type="noConversion"/>
  </si>
  <si>
    <t>规格</t>
    <phoneticPr fontId="1" type="noConversion"/>
  </si>
  <si>
    <t>数量</t>
    <phoneticPr fontId="1" type="noConversion"/>
  </si>
  <si>
    <t>商品编码</t>
    <phoneticPr fontId="1" type="noConversion"/>
  </si>
  <si>
    <t>单价</t>
    <phoneticPr fontId="1" type="noConversion"/>
  </si>
  <si>
    <t>出库明细</t>
    <phoneticPr fontId="1" type="noConversion"/>
  </si>
  <si>
    <t>出库数量</t>
  </si>
  <si>
    <t>客户单位</t>
  </si>
  <si>
    <t>客户设置</t>
    <phoneticPr fontId="1" type="noConversion"/>
  </si>
  <si>
    <t>客户单位</t>
    <phoneticPr fontId="1" type="noConversion"/>
  </si>
  <si>
    <t>出入库管理系统</t>
  </si>
  <si>
    <t>库存</t>
    <phoneticPr fontId="1" type="noConversion"/>
  </si>
  <si>
    <t>初始库存</t>
  </si>
  <si>
    <t>库存数量</t>
  </si>
  <si>
    <t>安全库存</t>
  </si>
  <si>
    <t>库存状态</t>
  </si>
  <si>
    <t>DK_20200423</t>
  </si>
  <si>
    <t>商品编码</t>
    <phoneticPr fontId="1" type="noConversion"/>
  </si>
  <si>
    <t>DK_20200424</t>
  </si>
  <si>
    <t>DK_20200425</t>
  </si>
  <si>
    <t>DK_20200426</t>
  </si>
  <si>
    <t>DK_20200427</t>
  </si>
  <si>
    <t>DK_20200428</t>
  </si>
  <si>
    <t>DK_20200429</t>
  </si>
  <si>
    <t>DK_20200430</t>
  </si>
  <si>
    <t>DK_20200431</t>
  </si>
  <si>
    <t>DK_20200433</t>
  </si>
  <si>
    <t>DK_20200434</t>
  </si>
  <si>
    <t>DK_20200435</t>
  </si>
  <si>
    <t>DK_20200436</t>
  </si>
  <si>
    <t>DK_20200437</t>
  </si>
  <si>
    <t>DK_20200438</t>
  </si>
  <si>
    <t>DK_20200439</t>
  </si>
  <si>
    <t>DK_20200504</t>
  </si>
  <si>
    <t>(全部)</t>
  </si>
  <si>
    <t>入库查询</t>
    <phoneticPr fontId="1" type="noConversion"/>
  </si>
  <si>
    <t>出库查询</t>
    <phoneticPr fontId="1" type="noConversion"/>
  </si>
  <si>
    <t>出库量</t>
  </si>
  <si>
    <t>入库量</t>
  </si>
  <si>
    <t>初始量</t>
  </si>
  <si>
    <t>现存量</t>
  </si>
  <si>
    <t>安全量</t>
  </si>
  <si>
    <t>出库金额</t>
  </si>
  <si>
    <t>入库金额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</si>
</sst>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176" formatCode="&quot;￥&quot;#,##0.00;&quot;￥&quot;\-#,##0.00"/>
    <numFmt numFmtId="177" formatCode="000\-0000\-0000"/>
    <numFmt numFmtId="178" formatCode="#,##0_ 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22"/>
      <color theme="1"/>
      <name val="微软雅黑"/>
      <family val="2"/>
      <charset val="134"/>
    </font>
    <font>
      <b/>
      <sz val="28"/>
      <color theme="8" tint="-0.249977111117893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2"/>
      <color theme="0" tint="-0.34998626667073579"/>
      <name val="微软雅黑"/>
      <family val="2"/>
      <charset val="134"/>
    </font>
    <font>
      <b/>
      <sz val="36"/>
      <color theme="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0"/>
      <name val="微软雅黑"/>
      <family val="2"/>
      <charset val="134"/>
    </font>
    <font>
      <b/>
      <sz val="24"/>
      <color theme="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theme="1"/>
      <name val="微软雅黑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0"/>
      </right>
      <top/>
      <bottom style="thin">
        <color theme="8"/>
      </bottom>
      <diagonal/>
    </border>
    <border>
      <left style="thin">
        <color theme="0"/>
      </left>
      <right style="thin">
        <color theme="0"/>
      </right>
      <top/>
      <bottom style="thin">
        <color theme="8"/>
      </bottom>
      <diagonal/>
    </border>
    <border>
      <left style="thin">
        <color theme="0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0"/>
      </right>
      <top/>
      <bottom style="thin">
        <color rgb="FF3E8853"/>
      </bottom>
      <diagonal/>
    </border>
    <border>
      <left style="thin">
        <color theme="0"/>
      </left>
      <right/>
      <top style="thin">
        <color theme="8"/>
      </top>
      <bottom style="thin">
        <color theme="8"/>
      </bottom>
      <diagonal/>
    </border>
  </borders>
  <cellStyleXfs count="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4" borderId="0" xfId="0" applyFont="1" applyFill="1">
      <alignment vertical="center"/>
    </xf>
    <xf numFmtId="0" fontId="6" fillId="4" borderId="0" xfId="0" applyFont="1" applyFill="1">
      <alignment vertical="center"/>
    </xf>
    <xf numFmtId="0" fontId="8" fillId="4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Fill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indent="1"/>
    </xf>
    <xf numFmtId="0" fontId="10" fillId="5" borderId="4" xfId="0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49" fontId="10" fillId="0" borderId="3" xfId="0" applyNumberFormat="1" applyFont="1" applyFill="1" applyBorder="1" applyAlignment="1">
      <alignment horizontal="right" vertical="center"/>
    </xf>
    <xf numFmtId="8" fontId="3" fillId="0" borderId="0" xfId="0" applyNumberFormat="1" applyFont="1" applyFill="1" applyAlignment="1">
      <alignment horizontal="right" vertical="center"/>
    </xf>
    <xf numFmtId="8" fontId="12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7" fontId="12" fillId="0" borderId="0" xfId="1" applyNumberFormat="1" applyFont="1" applyFill="1" applyAlignment="1">
      <alignment horizontal="center" vertical="center"/>
    </xf>
    <xf numFmtId="178" fontId="12" fillId="0" borderId="0" xfId="1" applyNumberFormat="1" applyFont="1" applyFill="1" applyAlignment="1">
      <alignment horizontal="center" vertical="center"/>
    </xf>
    <xf numFmtId="178" fontId="12" fillId="0" borderId="0" xfId="0" applyNumberFormat="1" applyFont="1" applyFill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2" fillId="0" borderId="0" xfId="0" pivotButton="1" applyFont="1">
      <alignment vertical="center"/>
    </xf>
    <xf numFmtId="0" fontId="2" fillId="0" borderId="0" xfId="0" applyNumberFormat="1" applyFont="1">
      <alignment vertical="center"/>
    </xf>
    <xf numFmtId="0" fontId="13" fillId="0" borderId="0" xfId="0" pivotButton="1" applyFont="1">
      <alignment vertical="center"/>
    </xf>
    <xf numFmtId="0" fontId="13" fillId="0" borderId="0" xfId="0" applyNumberFormat="1" applyFont="1">
      <alignment vertical="center"/>
    </xf>
    <xf numFmtId="0" fontId="13" fillId="0" borderId="0" xfId="0" applyFont="1">
      <alignment vertical="center"/>
    </xf>
    <xf numFmtId="0" fontId="7" fillId="2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</cellXfs>
  <cellStyles count="2">
    <cellStyle name="常规" xfId="0" builtinId="0"/>
    <cellStyle name="货币[0]" xfId="1" builtinId="7"/>
  </cellStyles>
  <dxfs count="92">
    <dxf>
      <font>
        <name val="微软雅黑"/>
        <family val="2"/>
        <scheme val="none"/>
      </font>
    </dxf>
    <dxf>
      <font>
        <name val="微软雅黑"/>
        <family val="2"/>
        <scheme val="none"/>
      </font>
    </dxf>
    <dxf>
      <font>
        <name val="微软雅黑"/>
        <family val="2"/>
        <scheme val="none"/>
      </font>
    </dxf>
    <dxf>
      <font>
        <name val="微软雅黑"/>
        <family val="2"/>
        <scheme val="none"/>
      </font>
    </dxf>
    <dxf>
      <font>
        <name val="微软雅黑"/>
        <family val="2"/>
        <scheme val="none"/>
      </font>
    </dxf>
    <dxf>
      <font>
        <name val="微软雅黑"/>
        <family val="2"/>
        <charset val="134"/>
      </font>
    </dxf>
    <dxf>
      <font>
        <name val="微软雅黑"/>
        <family val="2"/>
        <charset val="134"/>
      </font>
    </dxf>
    <dxf>
      <font>
        <name val="微软雅黑"/>
        <family val="2"/>
        <charset val="134"/>
      </font>
    </dxf>
    <dxf>
      <font>
        <name val="微软雅黑"/>
        <family val="2"/>
        <charset val="134"/>
      </font>
    </dxf>
    <dxf>
      <font>
        <name val="微软雅黑"/>
        <family val="2"/>
        <charset val="134"/>
      </font>
    </dxf>
    <dxf>
      <font>
        <name val="微软雅黑"/>
        <family val="2"/>
        <charset val="134"/>
        <scheme val="none"/>
      </font>
    </dxf>
    <dxf>
      <font>
        <name val="微软雅黑"/>
        <family val="2"/>
        <charset val="134"/>
        <scheme val="none"/>
      </font>
    </dxf>
    <dxf>
      <font>
        <name val="微软雅黑"/>
        <family val="2"/>
        <charset val="134"/>
        <scheme val="none"/>
      </font>
    </dxf>
    <dxf>
      <font>
        <name val="微软雅黑"/>
        <family val="2"/>
        <charset val="134"/>
        <scheme val="none"/>
      </font>
    </dxf>
    <dxf>
      <font>
        <name val="微软雅黑"/>
        <family val="2"/>
        <charset val="13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78" formatCode="#,##0_ 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78" formatCode="#,##0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9" formatCode="yyyy/m/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3E885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3E885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2" formatCode="&quot;¥&quot;#,##0.00;[Red]&quot;¥&quot;\-#,##0.0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1" formatCode="&quot;¥&quot;#,##0.00;&quot;¥&quot;\-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9" formatCode="yyyy/m/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9" formatCode="yyyy/m/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3E885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3E885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2" formatCode="&quot;¥&quot;#,##0.00;[Red]&quot;¥&quot;\-#,##0.00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11" formatCode="&quot;¥&quot;#,##0.00;&quot;¥&quot;\-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9" formatCode="yyyy/m/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9" formatCode="yyyy/m/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3E885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3E885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77" formatCode="000\-0000\-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3E885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3E885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77" formatCode="000\-0000\-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rgb="FF3E8853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微软雅黑"/>
        <family val="2"/>
        <charset val="134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3E885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12" formatCode="&quot;¥&quot;#,##0.00;[Red]&quot;¥&quot;\-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theme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[出入库管理系统.xlsx]入库查询!数据透视表15</c:name>
    <c:fmtId val="2"/>
  </c:pivotSource>
  <c:chart>
    <c:autoTitleDeleted val="1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入库查询!$F$6</c:f>
              <c:strCache>
                <c:ptCount val="1"/>
                <c:pt idx="0">
                  <c:v>入库金额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入库查询!$E$7:$E$22</c:f>
              <c:strCache>
                <c:ptCount val="16"/>
                <c:pt idx="0">
                  <c:v>DK_20200423</c:v>
                </c:pt>
                <c:pt idx="1">
                  <c:v>DK_20200424</c:v>
                </c:pt>
                <c:pt idx="2">
                  <c:v>DK_20200425</c:v>
                </c:pt>
                <c:pt idx="3">
                  <c:v>DK_20200426</c:v>
                </c:pt>
                <c:pt idx="4">
                  <c:v>DK_20200427</c:v>
                </c:pt>
                <c:pt idx="5">
                  <c:v>DK_20200428</c:v>
                </c:pt>
                <c:pt idx="6">
                  <c:v>DK_20200429</c:v>
                </c:pt>
                <c:pt idx="7">
                  <c:v>DK_20200430</c:v>
                </c:pt>
                <c:pt idx="8">
                  <c:v>DK_20200431</c:v>
                </c:pt>
                <c:pt idx="9">
                  <c:v>DK_20200433</c:v>
                </c:pt>
                <c:pt idx="10">
                  <c:v>DK_20200434</c:v>
                </c:pt>
                <c:pt idx="11">
                  <c:v>DK_20200435</c:v>
                </c:pt>
                <c:pt idx="12">
                  <c:v>DK_20200436</c:v>
                </c:pt>
                <c:pt idx="13">
                  <c:v>DK_20200437</c:v>
                </c:pt>
                <c:pt idx="14">
                  <c:v>DK_20200438</c:v>
                </c:pt>
                <c:pt idx="15">
                  <c:v>DK_20200439</c:v>
                </c:pt>
              </c:strCache>
            </c:strRef>
          </c:cat>
          <c:val>
            <c:numRef>
              <c:f>入库查询!$F$7:$F$22</c:f>
              <c:numCache>
                <c:formatCode>General</c:formatCode>
                <c:ptCount val="16"/>
                <c:pt idx="0">
                  <c:v>2976</c:v>
                </c:pt>
                <c:pt idx="1">
                  <c:v>3392</c:v>
                </c:pt>
                <c:pt idx="2">
                  <c:v>1743</c:v>
                </c:pt>
                <c:pt idx="3">
                  <c:v>7406</c:v>
                </c:pt>
                <c:pt idx="4">
                  <c:v>7120</c:v>
                </c:pt>
                <c:pt idx="5">
                  <c:v>816</c:v>
                </c:pt>
                <c:pt idx="6">
                  <c:v>9405</c:v>
                </c:pt>
                <c:pt idx="7">
                  <c:v>4896</c:v>
                </c:pt>
                <c:pt idx="8">
                  <c:v>5049</c:v>
                </c:pt>
                <c:pt idx="9">
                  <c:v>1785</c:v>
                </c:pt>
                <c:pt idx="10">
                  <c:v>2856</c:v>
                </c:pt>
                <c:pt idx="11">
                  <c:v>2601</c:v>
                </c:pt>
                <c:pt idx="12">
                  <c:v>4998</c:v>
                </c:pt>
                <c:pt idx="13">
                  <c:v>1785</c:v>
                </c:pt>
                <c:pt idx="14">
                  <c:v>1428</c:v>
                </c:pt>
                <c:pt idx="15">
                  <c:v>3366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7-4A10-A8C3-A354DF5D1EAC}"/>
            </c:ext>
          </c:extLst>
        </c:ser>
        <c:ser>
          <c:idx val="1"/>
          <c:order val="1"/>
          <c:tx>
            <c:strRef>
              <c:f>入库查询!$G$6</c:f>
              <c:strCache>
                <c:ptCount val="1"/>
                <c:pt idx="0">
                  <c:v>入库数量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入库查询!$E$7:$E$22</c:f>
              <c:strCache>
                <c:ptCount val="16"/>
                <c:pt idx="0">
                  <c:v>DK_20200423</c:v>
                </c:pt>
                <c:pt idx="1">
                  <c:v>DK_20200424</c:v>
                </c:pt>
                <c:pt idx="2">
                  <c:v>DK_20200425</c:v>
                </c:pt>
                <c:pt idx="3">
                  <c:v>DK_20200426</c:v>
                </c:pt>
                <c:pt idx="4">
                  <c:v>DK_20200427</c:v>
                </c:pt>
                <c:pt idx="5">
                  <c:v>DK_20200428</c:v>
                </c:pt>
                <c:pt idx="6">
                  <c:v>DK_20200429</c:v>
                </c:pt>
                <c:pt idx="7">
                  <c:v>DK_20200430</c:v>
                </c:pt>
                <c:pt idx="8">
                  <c:v>DK_20200431</c:v>
                </c:pt>
                <c:pt idx="9">
                  <c:v>DK_20200433</c:v>
                </c:pt>
                <c:pt idx="10">
                  <c:v>DK_20200434</c:v>
                </c:pt>
                <c:pt idx="11">
                  <c:v>DK_20200435</c:v>
                </c:pt>
                <c:pt idx="12">
                  <c:v>DK_20200436</c:v>
                </c:pt>
                <c:pt idx="13">
                  <c:v>DK_20200437</c:v>
                </c:pt>
                <c:pt idx="14">
                  <c:v>DK_20200438</c:v>
                </c:pt>
                <c:pt idx="15">
                  <c:v>DK_20200439</c:v>
                </c:pt>
              </c:strCache>
            </c:strRef>
          </c:cat>
          <c:val>
            <c:numRef>
              <c:f>入库查询!$G$7:$G$22</c:f>
              <c:numCache>
                <c:formatCode>General</c:formatCode>
                <c:ptCount val="16"/>
                <c:pt idx="0">
                  <c:v>62</c:v>
                </c:pt>
                <c:pt idx="1">
                  <c:v>64</c:v>
                </c:pt>
                <c:pt idx="2">
                  <c:v>83</c:v>
                </c:pt>
                <c:pt idx="3">
                  <c:v>161</c:v>
                </c:pt>
                <c:pt idx="4">
                  <c:v>80</c:v>
                </c:pt>
                <c:pt idx="5">
                  <c:v>68</c:v>
                </c:pt>
                <c:pt idx="6">
                  <c:v>99</c:v>
                </c:pt>
                <c:pt idx="7">
                  <c:v>96</c:v>
                </c:pt>
                <c:pt idx="8">
                  <c:v>99</c:v>
                </c:pt>
                <c:pt idx="9">
                  <c:v>35</c:v>
                </c:pt>
                <c:pt idx="10">
                  <c:v>56</c:v>
                </c:pt>
                <c:pt idx="11">
                  <c:v>51</c:v>
                </c:pt>
                <c:pt idx="12">
                  <c:v>98</c:v>
                </c:pt>
                <c:pt idx="13">
                  <c:v>35</c:v>
                </c:pt>
                <c:pt idx="14">
                  <c:v>28</c:v>
                </c:pt>
                <c:pt idx="15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7-4A10-A8C3-A354DF5D1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3119976"/>
        <c:axId val="1003118336"/>
      </c:barChart>
      <c:catAx>
        <c:axId val="1003119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8336"/>
        <c:crosses val="autoZero"/>
        <c:auto val="1"/>
        <c:lblAlgn val="ctr"/>
        <c:lblOffset val="100"/>
        <c:noMultiLvlLbl val="0"/>
      </c:catAx>
      <c:valAx>
        <c:axId val="1003118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9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[出入库管理系统.xlsx]出库查询!数据透视表15</c:name>
    <c:fmtId val="3"/>
  </c:pivotSource>
  <c:chart>
    <c:autoTitleDeleted val="1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出库查询!$F$6</c:f>
              <c:strCache>
                <c:ptCount val="1"/>
                <c:pt idx="0">
                  <c:v>出库金额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出库查询!$E$7:$E$22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DK_20200504</c:v>
                </c:pt>
              </c:strCache>
            </c:strRef>
          </c:cat>
          <c:val>
            <c:numRef>
              <c:f>出库查询!$F$7:$F$22</c:f>
              <c:numCache>
                <c:formatCode>General</c:formatCode>
                <c:ptCount val="16"/>
                <c:pt idx="0">
                  <c:v>2068</c:v>
                </c:pt>
                <c:pt idx="1">
                  <c:v>1750</c:v>
                </c:pt>
                <c:pt idx="2">
                  <c:v>8080</c:v>
                </c:pt>
                <c:pt idx="3">
                  <c:v>4650</c:v>
                </c:pt>
                <c:pt idx="4">
                  <c:v>384</c:v>
                </c:pt>
                <c:pt idx="5">
                  <c:v>4550</c:v>
                </c:pt>
                <c:pt idx="6">
                  <c:v>4845</c:v>
                </c:pt>
                <c:pt idx="7">
                  <c:v>8170</c:v>
                </c:pt>
                <c:pt idx="8">
                  <c:v>1140</c:v>
                </c:pt>
                <c:pt idx="9">
                  <c:v>9405</c:v>
                </c:pt>
                <c:pt idx="10">
                  <c:v>5605</c:v>
                </c:pt>
                <c:pt idx="11">
                  <c:v>7600</c:v>
                </c:pt>
                <c:pt idx="12">
                  <c:v>7695</c:v>
                </c:pt>
                <c:pt idx="13">
                  <c:v>5795</c:v>
                </c:pt>
                <c:pt idx="14">
                  <c:v>9025</c:v>
                </c:pt>
                <c:pt idx="15">
                  <c:v>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2-4410-AD90-168EFF97DED4}"/>
            </c:ext>
          </c:extLst>
        </c:ser>
        <c:ser>
          <c:idx val="1"/>
          <c:order val="1"/>
          <c:tx>
            <c:strRef>
              <c:f>出库查询!$G$6</c:f>
              <c:strCache>
                <c:ptCount val="1"/>
                <c:pt idx="0">
                  <c:v>出库量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出库查询!$E$7:$E$22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DK_20200504</c:v>
                </c:pt>
              </c:strCache>
            </c:strRef>
          </c:cat>
          <c:val>
            <c:numRef>
              <c:f>出库查询!$G$7:$G$22</c:f>
              <c:numCache>
                <c:formatCode>General</c:formatCode>
                <c:ptCount val="16"/>
                <c:pt idx="0">
                  <c:v>44</c:v>
                </c:pt>
                <c:pt idx="1">
                  <c:v>25</c:v>
                </c:pt>
                <c:pt idx="2">
                  <c:v>101</c:v>
                </c:pt>
                <c:pt idx="3">
                  <c:v>75</c:v>
                </c:pt>
                <c:pt idx="4">
                  <c:v>16</c:v>
                </c:pt>
                <c:pt idx="5">
                  <c:v>50</c:v>
                </c:pt>
                <c:pt idx="6">
                  <c:v>51</c:v>
                </c:pt>
                <c:pt idx="7">
                  <c:v>86</c:v>
                </c:pt>
                <c:pt idx="8">
                  <c:v>12</c:v>
                </c:pt>
                <c:pt idx="9">
                  <c:v>99</c:v>
                </c:pt>
                <c:pt idx="10">
                  <c:v>59</c:v>
                </c:pt>
                <c:pt idx="11">
                  <c:v>80</c:v>
                </c:pt>
                <c:pt idx="12">
                  <c:v>81</c:v>
                </c:pt>
                <c:pt idx="13">
                  <c:v>61</c:v>
                </c:pt>
                <c:pt idx="14">
                  <c:v>95</c:v>
                </c:pt>
                <c:pt idx="1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42-4410-AD90-168EFF97D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3119976"/>
        <c:axId val="1003118336"/>
      </c:barChart>
      <c:catAx>
        <c:axId val="1003119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8336"/>
        <c:crosses val="autoZero"/>
        <c:auto val="1"/>
        <c:lblAlgn val="ctr"/>
        <c:lblOffset val="100"/>
        <c:noMultiLvlLbl val="0"/>
      </c:catAx>
      <c:valAx>
        <c:axId val="1003118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9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[出入库管理系统.xlsx]库存查询!数据透视表15</c:name>
    <c:fmtId val="4"/>
  </c:pivotSource>
  <c:chart>
    <c:autoTitleDeleted val="1"/>
    <c:pivotFmts>
      <c:pivotFmt>
        <c:idx val="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库存查询!$F$4</c:f>
              <c:strCache>
                <c:ptCount val="1"/>
                <c:pt idx="0">
                  <c:v>出库量</c:v>
                </c:pt>
              </c:strCache>
            </c:strRef>
          </c:tx>
          <c:spPr>
            <a:solidFill>
              <a:schemeClr val="accent4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strRef>
              <c:f>库存查询!$E$5:$E$20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DK_20200423</c:v>
                </c:pt>
              </c:strCache>
            </c:strRef>
          </c:cat>
          <c:val>
            <c:numRef>
              <c:f>库存查询!$F$5:$F$20</c:f>
              <c:numCache>
                <c:formatCode>General</c:formatCode>
                <c:ptCount val="16"/>
                <c:pt idx="0">
                  <c:v>43</c:v>
                </c:pt>
                <c:pt idx="1">
                  <c:v>112</c:v>
                </c:pt>
                <c:pt idx="2">
                  <c:v>41</c:v>
                </c:pt>
                <c:pt idx="3">
                  <c:v>51</c:v>
                </c:pt>
                <c:pt idx="4">
                  <c:v>83</c:v>
                </c:pt>
                <c:pt idx="5">
                  <c:v>66</c:v>
                </c:pt>
                <c:pt idx="6">
                  <c:v>31</c:v>
                </c:pt>
                <c:pt idx="7">
                  <c:v>74</c:v>
                </c:pt>
                <c:pt idx="8">
                  <c:v>36</c:v>
                </c:pt>
                <c:pt idx="9">
                  <c:v>59</c:v>
                </c:pt>
                <c:pt idx="10">
                  <c:v>77</c:v>
                </c:pt>
                <c:pt idx="11">
                  <c:v>81</c:v>
                </c:pt>
                <c:pt idx="12">
                  <c:v>13</c:v>
                </c:pt>
                <c:pt idx="13">
                  <c:v>18</c:v>
                </c:pt>
                <c:pt idx="14">
                  <c:v>31</c:v>
                </c:pt>
                <c:pt idx="15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BE-4F09-9555-788AC306C8E5}"/>
            </c:ext>
          </c:extLst>
        </c:ser>
        <c:ser>
          <c:idx val="1"/>
          <c:order val="1"/>
          <c:tx>
            <c:strRef>
              <c:f>库存查询!$G$4</c:f>
              <c:strCache>
                <c:ptCount val="1"/>
                <c:pt idx="0">
                  <c:v>入库量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库存查询!$E$5:$E$20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DK_20200423</c:v>
                </c:pt>
              </c:strCache>
            </c:strRef>
          </c:cat>
          <c:val>
            <c:numRef>
              <c:f>库存查询!$G$5:$G$20</c:f>
              <c:numCache>
                <c:formatCode>General</c:formatCode>
                <c:ptCount val="16"/>
                <c:pt idx="0">
                  <c:v>19</c:v>
                </c:pt>
                <c:pt idx="1">
                  <c:v>106</c:v>
                </c:pt>
                <c:pt idx="2">
                  <c:v>29</c:v>
                </c:pt>
                <c:pt idx="3">
                  <c:v>95</c:v>
                </c:pt>
                <c:pt idx="4">
                  <c:v>68</c:v>
                </c:pt>
                <c:pt idx="5">
                  <c:v>13</c:v>
                </c:pt>
                <c:pt idx="6">
                  <c:v>27</c:v>
                </c:pt>
                <c:pt idx="7">
                  <c:v>30</c:v>
                </c:pt>
                <c:pt idx="8">
                  <c:v>79</c:v>
                </c:pt>
                <c:pt idx="9">
                  <c:v>66</c:v>
                </c:pt>
                <c:pt idx="10">
                  <c:v>53</c:v>
                </c:pt>
                <c:pt idx="11">
                  <c:v>48</c:v>
                </c:pt>
                <c:pt idx="12">
                  <c:v>92</c:v>
                </c:pt>
                <c:pt idx="13">
                  <c:v>89</c:v>
                </c:pt>
                <c:pt idx="14">
                  <c:v>43</c:v>
                </c:pt>
                <c:pt idx="15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BE-4F09-9555-788AC306C8E5}"/>
            </c:ext>
          </c:extLst>
        </c:ser>
        <c:ser>
          <c:idx val="2"/>
          <c:order val="2"/>
          <c:tx>
            <c:strRef>
              <c:f>库存查询!$H$4</c:f>
              <c:strCache>
                <c:ptCount val="1"/>
                <c:pt idx="0">
                  <c:v>初始量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库存查询!$E$5:$E$20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DK_20200423</c:v>
                </c:pt>
              </c:strCache>
            </c:strRef>
          </c:cat>
          <c:val>
            <c:numRef>
              <c:f>库存查询!$H$5:$H$20</c:f>
              <c:numCache>
                <c:formatCode>General</c:formatCode>
                <c:ptCount val="16"/>
                <c:pt idx="0">
                  <c:v>248</c:v>
                </c:pt>
                <c:pt idx="1">
                  <c:v>1419</c:v>
                </c:pt>
                <c:pt idx="2">
                  <c:v>735</c:v>
                </c:pt>
                <c:pt idx="3">
                  <c:v>323</c:v>
                </c:pt>
                <c:pt idx="4">
                  <c:v>159</c:v>
                </c:pt>
                <c:pt idx="5">
                  <c:v>325</c:v>
                </c:pt>
                <c:pt idx="6">
                  <c:v>585</c:v>
                </c:pt>
                <c:pt idx="7">
                  <c:v>925</c:v>
                </c:pt>
                <c:pt idx="8">
                  <c:v>221</c:v>
                </c:pt>
                <c:pt idx="9">
                  <c:v>570</c:v>
                </c:pt>
                <c:pt idx="10">
                  <c:v>742</c:v>
                </c:pt>
                <c:pt idx="11">
                  <c:v>289</c:v>
                </c:pt>
                <c:pt idx="12">
                  <c:v>876</c:v>
                </c:pt>
                <c:pt idx="13">
                  <c:v>994</c:v>
                </c:pt>
                <c:pt idx="14">
                  <c:v>100</c:v>
                </c:pt>
                <c:pt idx="1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BE-4F09-9555-788AC306C8E5}"/>
            </c:ext>
          </c:extLst>
        </c:ser>
        <c:ser>
          <c:idx val="3"/>
          <c:order val="3"/>
          <c:tx>
            <c:strRef>
              <c:f>库存查询!$I$4</c:f>
              <c:strCache>
                <c:ptCount val="1"/>
                <c:pt idx="0">
                  <c:v>现存量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库存查询!$E$5:$E$20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DK_20200423</c:v>
                </c:pt>
              </c:strCache>
            </c:strRef>
          </c:cat>
          <c:val>
            <c:numRef>
              <c:f>库存查询!$I$5:$I$20</c:f>
              <c:numCache>
                <c:formatCode>General</c:formatCode>
                <c:ptCount val="16"/>
                <c:pt idx="0">
                  <c:v>224</c:v>
                </c:pt>
                <c:pt idx="1">
                  <c:v>1413</c:v>
                </c:pt>
                <c:pt idx="2">
                  <c:v>723</c:v>
                </c:pt>
                <c:pt idx="3">
                  <c:v>367</c:v>
                </c:pt>
                <c:pt idx="4">
                  <c:v>144</c:v>
                </c:pt>
                <c:pt idx="5">
                  <c:v>272</c:v>
                </c:pt>
                <c:pt idx="6">
                  <c:v>581</c:v>
                </c:pt>
                <c:pt idx="7">
                  <c:v>881</c:v>
                </c:pt>
                <c:pt idx="8">
                  <c:v>264</c:v>
                </c:pt>
                <c:pt idx="9">
                  <c:v>577</c:v>
                </c:pt>
                <c:pt idx="10">
                  <c:v>718</c:v>
                </c:pt>
                <c:pt idx="11">
                  <c:v>256</c:v>
                </c:pt>
                <c:pt idx="12">
                  <c:v>955</c:v>
                </c:pt>
                <c:pt idx="13">
                  <c:v>1065</c:v>
                </c:pt>
                <c:pt idx="14">
                  <c:v>112</c:v>
                </c:pt>
                <c:pt idx="15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BE-4F09-9555-788AC306C8E5}"/>
            </c:ext>
          </c:extLst>
        </c:ser>
        <c:ser>
          <c:idx val="4"/>
          <c:order val="4"/>
          <c:tx>
            <c:strRef>
              <c:f>库存查询!$J$4</c:f>
              <c:strCache>
                <c:ptCount val="1"/>
                <c:pt idx="0">
                  <c:v>安全量</c:v>
                </c:pt>
              </c:strCache>
            </c:strRef>
          </c:tx>
          <c:spPr>
            <a:solidFill>
              <a:schemeClr val="accent4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库存查询!$E$5:$E$20</c:f>
              <c:strCache>
                <c:ptCount val="16"/>
                <c:pt idx="0">
                  <c:v>DK_20200424</c:v>
                </c:pt>
                <c:pt idx="1">
                  <c:v>DK_20200425</c:v>
                </c:pt>
                <c:pt idx="2">
                  <c:v>DK_20200426</c:v>
                </c:pt>
                <c:pt idx="3">
                  <c:v>DK_20200427</c:v>
                </c:pt>
                <c:pt idx="4">
                  <c:v>DK_20200428</c:v>
                </c:pt>
                <c:pt idx="5">
                  <c:v>DK_20200429</c:v>
                </c:pt>
                <c:pt idx="6">
                  <c:v>DK_20200430</c:v>
                </c:pt>
                <c:pt idx="7">
                  <c:v>DK_20200431</c:v>
                </c:pt>
                <c:pt idx="8">
                  <c:v>DK_20200433</c:v>
                </c:pt>
                <c:pt idx="9">
                  <c:v>DK_20200434</c:v>
                </c:pt>
                <c:pt idx="10">
                  <c:v>DK_20200435</c:v>
                </c:pt>
                <c:pt idx="11">
                  <c:v>DK_20200436</c:v>
                </c:pt>
                <c:pt idx="12">
                  <c:v>DK_20200437</c:v>
                </c:pt>
                <c:pt idx="13">
                  <c:v>DK_20200438</c:v>
                </c:pt>
                <c:pt idx="14">
                  <c:v>DK_20200439</c:v>
                </c:pt>
                <c:pt idx="15">
                  <c:v>DK_20200423</c:v>
                </c:pt>
              </c:strCache>
            </c:strRef>
          </c:cat>
          <c:val>
            <c:numRef>
              <c:f>库存查询!$J$5:$J$20</c:f>
              <c:numCache>
                <c:formatCode>General</c:formatCode>
                <c:ptCount val="16"/>
                <c:pt idx="0">
                  <c:v>883</c:v>
                </c:pt>
                <c:pt idx="1">
                  <c:v>1597</c:v>
                </c:pt>
                <c:pt idx="2">
                  <c:v>822</c:v>
                </c:pt>
                <c:pt idx="3">
                  <c:v>877</c:v>
                </c:pt>
                <c:pt idx="4">
                  <c:v>692</c:v>
                </c:pt>
                <c:pt idx="5">
                  <c:v>941</c:v>
                </c:pt>
                <c:pt idx="6">
                  <c:v>617</c:v>
                </c:pt>
                <c:pt idx="7">
                  <c:v>532</c:v>
                </c:pt>
                <c:pt idx="8">
                  <c:v>542</c:v>
                </c:pt>
                <c:pt idx="9">
                  <c:v>643</c:v>
                </c:pt>
                <c:pt idx="10">
                  <c:v>575</c:v>
                </c:pt>
                <c:pt idx="11">
                  <c:v>523</c:v>
                </c:pt>
                <c:pt idx="12">
                  <c:v>564</c:v>
                </c:pt>
                <c:pt idx="13">
                  <c:v>543</c:v>
                </c:pt>
                <c:pt idx="14">
                  <c:v>953</c:v>
                </c:pt>
                <c:pt idx="15">
                  <c:v>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BE-4F09-9555-788AC306C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3119976"/>
        <c:axId val="1003118336"/>
      </c:barChart>
      <c:catAx>
        <c:axId val="1003119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8336"/>
        <c:crosses val="autoZero"/>
        <c:auto val="1"/>
        <c:lblAlgn val="ctr"/>
        <c:lblOffset val="100"/>
        <c:noMultiLvlLbl val="0"/>
      </c:catAx>
      <c:valAx>
        <c:axId val="1003118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03119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&#20986;&#24211;&#26126;&#32454;!A1"/><Relationship Id="rId13" Type="http://schemas.openxmlformats.org/officeDocument/2006/relationships/hyperlink" Target="#&#24211;&#23384;&#26597;&#35810;!A1"/><Relationship Id="rId18" Type="http://schemas.openxmlformats.org/officeDocument/2006/relationships/image" Target="../media/image5.png"/><Relationship Id="rId3" Type="http://schemas.openxmlformats.org/officeDocument/2006/relationships/hyperlink" Target="#&#21830;&#21697;&#35774;&#32622;!A1"/><Relationship Id="rId7" Type="http://schemas.openxmlformats.org/officeDocument/2006/relationships/hyperlink" Target="#&#20379;&#24212;&#21830;&#35774;&#32622;!A1"/><Relationship Id="rId12" Type="http://schemas.openxmlformats.org/officeDocument/2006/relationships/hyperlink" Target="#&#24211;&#23384;!A1"/><Relationship Id="rId17" Type="http://schemas.openxmlformats.org/officeDocument/2006/relationships/image" Target="../media/image4.png"/><Relationship Id="rId2" Type="http://schemas.microsoft.com/office/2007/relationships/hdphoto" Target="../media/hdphoto1.wdp"/><Relationship Id="rId16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hyperlink" Target="#&#20027;&#39064;&#39068;&#33394;!A1"/><Relationship Id="rId11" Type="http://schemas.openxmlformats.org/officeDocument/2006/relationships/hyperlink" Target="#&#23458;&#25143;&#35774;&#32622;!A1"/><Relationship Id="rId5" Type="http://schemas.openxmlformats.org/officeDocument/2006/relationships/hyperlink" Target="#&#20837;&#24211;&#26597;&#35810;!A1"/><Relationship Id="rId15" Type="http://schemas.openxmlformats.org/officeDocument/2006/relationships/image" Target="../media/image2.png"/><Relationship Id="rId10" Type="http://schemas.openxmlformats.org/officeDocument/2006/relationships/hyperlink" Target="#&#20351;&#29992;&#35828;&#26126;!A1"/><Relationship Id="rId4" Type="http://schemas.openxmlformats.org/officeDocument/2006/relationships/hyperlink" Target="#&#20837;&#24211;&#26126;&#32454;!A1"/><Relationship Id="rId9" Type="http://schemas.openxmlformats.org/officeDocument/2006/relationships/hyperlink" Target="#&#20986;&#24211;&#26597;&#35810;!A1"/><Relationship Id="rId14" Type="http://schemas.openxmlformats.org/officeDocument/2006/relationships/hyperlink" Target="#&#25216;&#26415;&#25903;&#25345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6.png"/><Relationship Id="rId1" Type="http://schemas.openxmlformats.org/officeDocument/2006/relationships/hyperlink" Target="#&#20027;&#39029;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027;&#39029;!A1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027;&#39029;!A1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28576</xdr:rowOff>
    </xdr:from>
    <xdr:to>
      <xdr:col>12</xdr:col>
      <xdr:colOff>216012</xdr:colOff>
      <xdr:row>33</xdr:row>
      <xdr:rowOff>19050</xdr:rowOff>
    </xdr:to>
    <xdr:sp macro="" textlink="">
      <xdr:nvSpPr>
        <xdr:cNvPr id="3" name="圆角矩形 3">
          <a:extLst>
            <a:ext uri="{FF2B5EF4-FFF2-40B4-BE49-F238E27FC236}">
              <a16:creationId xmlns:a16="http://schemas.microsoft.com/office/drawing/2014/main" id="{B6F14990-9F60-4283-B8D8-6975072759DE}"/>
            </a:ext>
          </a:extLst>
        </xdr:cNvPr>
        <xdr:cNvSpPr/>
      </xdr:nvSpPr>
      <xdr:spPr>
        <a:xfrm>
          <a:off x="200025" y="542926"/>
          <a:ext cx="7750287" cy="5133974"/>
        </a:xfrm>
        <a:prstGeom prst="roundRect">
          <a:avLst>
            <a:gd name="adj" fmla="val 3404"/>
          </a:avLst>
        </a:prstGeom>
        <a:solidFill>
          <a:schemeClr val="accent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CN" altLang="en-US"/>
        </a:p>
      </xdr:txBody>
    </xdr:sp>
    <xdr:clientData/>
  </xdr:twoCellAnchor>
  <xdr:twoCellAnchor>
    <xdr:from>
      <xdr:col>1</xdr:col>
      <xdr:colOff>145676</xdr:colOff>
      <xdr:row>12</xdr:row>
      <xdr:rowOff>33618</xdr:rowOff>
    </xdr:from>
    <xdr:to>
      <xdr:col>3</xdr:col>
      <xdr:colOff>627530</xdr:colOff>
      <xdr:row>31</xdr:row>
      <xdr:rowOff>134472</xdr:rowOff>
    </xdr:to>
    <xdr:sp macro="" textlink="">
      <xdr:nvSpPr>
        <xdr:cNvPr id="59" name="矩形: 圆角 58">
          <a:extLst>
            <a:ext uri="{FF2B5EF4-FFF2-40B4-BE49-F238E27FC236}">
              <a16:creationId xmlns:a16="http://schemas.microsoft.com/office/drawing/2014/main" id="{EEAA2865-8905-44FE-97E4-A297D7CA3FC3}"/>
            </a:ext>
          </a:extLst>
        </xdr:cNvPr>
        <xdr:cNvSpPr/>
      </xdr:nvSpPr>
      <xdr:spPr>
        <a:xfrm>
          <a:off x="336176" y="2050677"/>
          <a:ext cx="1848972" cy="3294530"/>
        </a:xfrm>
        <a:prstGeom prst="roundRect">
          <a:avLst/>
        </a:prstGeom>
        <a:solidFill>
          <a:schemeClr val="bg1"/>
        </a:solidFill>
        <a:ln>
          <a:solidFill>
            <a:schemeClr val="accent4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44824</xdr:colOff>
      <xdr:row>12</xdr:row>
      <xdr:rowOff>22412</xdr:rowOff>
    </xdr:from>
    <xdr:to>
      <xdr:col>6</xdr:col>
      <xdr:colOff>493059</xdr:colOff>
      <xdr:row>31</xdr:row>
      <xdr:rowOff>123266</xdr:rowOff>
    </xdr:to>
    <xdr:sp macro="" textlink="">
      <xdr:nvSpPr>
        <xdr:cNvPr id="60" name="矩形: 圆角 59">
          <a:extLst>
            <a:ext uri="{FF2B5EF4-FFF2-40B4-BE49-F238E27FC236}">
              <a16:creationId xmlns:a16="http://schemas.microsoft.com/office/drawing/2014/main" id="{4E7B5507-8A0F-40B6-B2EF-4D0621BE2CBC}"/>
            </a:ext>
          </a:extLst>
        </xdr:cNvPr>
        <xdr:cNvSpPr/>
      </xdr:nvSpPr>
      <xdr:spPr>
        <a:xfrm>
          <a:off x="2286000" y="2039471"/>
          <a:ext cx="1815353" cy="3294530"/>
        </a:xfrm>
        <a:prstGeom prst="roundRect">
          <a:avLst/>
        </a:prstGeom>
        <a:solidFill>
          <a:schemeClr val="bg1"/>
        </a:solidFill>
        <a:ln>
          <a:solidFill>
            <a:schemeClr val="accent4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582707</xdr:colOff>
      <xdr:row>12</xdr:row>
      <xdr:rowOff>44824</xdr:rowOff>
    </xdr:from>
    <xdr:to>
      <xdr:col>9</xdr:col>
      <xdr:colOff>291353</xdr:colOff>
      <xdr:row>31</xdr:row>
      <xdr:rowOff>145678</xdr:rowOff>
    </xdr:to>
    <xdr:sp macro="" textlink="">
      <xdr:nvSpPr>
        <xdr:cNvPr id="61" name="矩形: 圆角 60">
          <a:extLst>
            <a:ext uri="{FF2B5EF4-FFF2-40B4-BE49-F238E27FC236}">
              <a16:creationId xmlns:a16="http://schemas.microsoft.com/office/drawing/2014/main" id="{DD2A9A64-3C4E-4DEE-AAD0-1057CDB37B93}"/>
            </a:ext>
          </a:extLst>
        </xdr:cNvPr>
        <xdr:cNvSpPr/>
      </xdr:nvSpPr>
      <xdr:spPr>
        <a:xfrm>
          <a:off x="4191001" y="2061883"/>
          <a:ext cx="1759323" cy="3294530"/>
        </a:xfrm>
        <a:prstGeom prst="roundRect">
          <a:avLst/>
        </a:prstGeom>
        <a:solidFill>
          <a:schemeClr val="bg1"/>
        </a:solidFill>
        <a:ln>
          <a:solidFill>
            <a:schemeClr val="accent4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12</xdr:col>
      <xdr:colOff>228599</xdr:colOff>
      <xdr:row>10</xdr:row>
      <xdr:rowOff>76200</xdr:rowOff>
    </xdr:to>
    <xdr:sp macro="" textlink="">
      <xdr:nvSpPr>
        <xdr:cNvPr id="4" name="矩形: 圆角 3">
          <a:extLst>
            <a:ext uri="{FF2B5EF4-FFF2-40B4-BE49-F238E27FC236}">
              <a16:creationId xmlns:a16="http://schemas.microsoft.com/office/drawing/2014/main" id="{8A137B97-EF74-4D53-B71B-626B4C313E09}"/>
            </a:ext>
          </a:extLst>
        </xdr:cNvPr>
        <xdr:cNvSpPr/>
      </xdr:nvSpPr>
      <xdr:spPr>
        <a:xfrm>
          <a:off x="685800" y="514350"/>
          <a:ext cx="7772399" cy="1276350"/>
        </a:xfrm>
        <a:prstGeom prst="roundRect">
          <a:avLst/>
        </a:prstGeom>
        <a:solidFill>
          <a:schemeClr val="accent4"/>
        </a:solidFill>
        <a:ln>
          <a:noFill/>
        </a:ln>
        <a:effectLst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CN" altLang="en-US" sz="1200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9</xdr:col>
      <xdr:colOff>425824</xdr:colOff>
      <xdr:row>12</xdr:row>
      <xdr:rowOff>56030</xdr:rowOff>
    </xdr:from>
    <xdr:to>
      <xdr:col>12</xdr:col>
      <xdr:colOff>67235</xdr:colOff>
      <xdr:row>31</xdr:row>
      <xdr:rowOff>156884</xdr:rowOff>
    </xdr:to>
    <xdr:sp macro="" textlink="">
      <xdr:nvSpPr>
        <xdr:cNvPr id="62" name="矩形: 圆角 61">
          <a:extLst>
            <a:ext uri="{FF2B5EF4-FFF2-40B4-BE49-F238E27FC236}">
              <a16:creationId xmlns:a16="http://schemas.microsoft.com/office/drawing/2014/main" id="{3A4C552D-67BA-48A7-A5A4-7B5481BB8384}"/>
            </a:ext>
          </a:extLst>
        </xdr:cNvPr>
        <xdr:cNvSpPr/>
      </xdr:nvSpPr>
      <xdr:spPr>
        <a:xfrm>
          <a:off x="6084795" y="2073089"/>
          <a:ext cx="1692087" cy="3294530"/>
        </a:xfrm>
        <a:prstGeom prst="roundRect">
          <a:avLst/>
        </a:prstGeom>
        <a:solidFill>
          <a:schemeClr val="bg1"/>
        </a:solidFill>
        <a:ln>
          <a:solidFill>
            <a:schemeClr val="accent4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9525</xdr:colOff>
      <xdr:row>8</xdr:row>
      <xdr:rowOff>0</xdr:rowOff>
    </xdr:from>
    <xdr:to>
      <xdr:col>12</xdr:col>
      <xdr:colOff>228600</xdr:colOff>
      <xdr:row>11</xdr:row>
      <xdr:rowOff>152400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761D5D4-63E7-4F39-BC2D-2BBC49D3DFDD}"/>
            </a:ext>
          </a:extLst>
        </xdr:cNvPr>
        <xdr:cNvSpPr/>
      </xdr:nvSpPr>
      <xdr:spPr>
        <a:xfrm>
          <a:off x="695325" y="1371600"/>
          <a:ext cx="7762875" cy="666750"/>
        </a:xfrm>
        <a:prstGeom prst="rect">
          <a:avLst/>
        </a:prstGeom>
        <a:solidFill>
          <a:schemeClr val="accent4"/>
        </a:solidFill>
        <a:ln>
          <a:noFill/>
        </a:ln>
        <a:effectLst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endParaRPr lang="zh-CN" altLang="en-US" sz="3200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  <xdr:twoCellAnchor editAs="oneCell">
    <xdr:from>
      <xdr:col>1</xdr:col>
      <xdr:colOff>428624</xdr:colOff>
      <xdr:row>3</xdr:row>
      <xdr:rowOff>152399</xdr:rowOff>
    </xdr:from>
    <xdr:to>
      <xdr:col>3</xdr:col>
      <xdr:colOff>114299</xdr:colOff>
      <xdr:row>10</xdr:row>
      <xdr:rowOff>9524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C7FEF26-B872-48DB-9922-F797ED807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4" y="666749"/>
          <a:ext cx="1057275" cy="1057275"/>
        </a:xfrm>
        <a:prstGeom prst="rect">
          <a:avLst/>
        </a:prstGeom>
      </xdr:spPr>
    </xdr:pic>
    <xdr:clientData/>
  </xdr:twoCellAnchor>
  <xdr:twoCellAnchor>
    <xdr:from>
      <xdr:col>1</xdr:col>
      <xdr:colOff>324971</xdr:colOff>
      <xdr:row>18</xdr:row>
      <xdr:rowOff>100853</xdr:rowOff>
    </xdr:from>
    <xdr:to>
      <xdr:col>11</xdr:col>
      <xdr:colOff>676275</xdr:colOff>
      <xdr:row>21</xdr:row>
      <xdr:rowOff>95250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AC10B002-7077-4587-87DC-1369D0D1B442}"/>
            </a:ext>
          </a:extLst>
        </xdr:cNvPr>
        <xdr:cNvGrpSpPr/>
      </xdr:nvGrpSpPr>
      <xdr:grpSpPr>
        <a:xfrm>
          <a:off x="515471" y="3126441"/>
          <a:ext cx="7186892" cy="498662"/>
          <a:chOff x="428626" y="2724150"/>
          <a:chExt cx="7296149" cy="581025"/>
        </a:xfrm>
      </xdr:grpSpPr>
      <xdr:sp macro="" textlink="">
        <xdr:nvSpPr>
          <xdr:cNvPr id="14" name="矩形: 圆角 1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303D1D7-6BE4-4A6E-938C-2720EECD0823}"/>
              </a:ext>
            </a:extLst>
          </xdr:cNvPr>
          <xdr:cNvSpPr/>
        </xdr:nvSpPr>
        <xdr:spPr>
          <a:xfrm>
            <a:off x="42862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商品管理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2" name="矩形: 圆角 2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63D7A9E-9F16-4092-A543-A2D658B1CD0C}"/>
              </a:ext>
            </a:extLst>
          </xdr:cNvPr>
          <xdr:cNvSpPr/>
        </xdr:nvSpPr>
        <xdr:spPr>
          <a:xfrm>
            <a:off x="234315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入库明细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3" name="矩形: 圆角 2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F683EADC-44E8-4BDC-ABE3-A15831D6A72F}"/>
              </a:ext>
            </a:extLst>
          </xdr:cNvPr>
          <xdr:cNvSpPr/>
        </xdr:nvSpPr>
        <xdr:spPr>
          <a:xfrm>
            <a:off x="425767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入库查询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24" name="矩形: 圆角 2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A489936-9D46-4BC9-B9A0-13955CF4671A}"/>
              </a:ext>
            </a:extLst>
          </xdr:cNvPr>
          <xdr:cNvSpPr/>
        </xdr:nvSpPr>
        <xdr:spPr>
          <a:xfrm>
            <a:off x="617220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主题颜色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1</xdr:col>
      <xdr:colOff>315446</xdr:colOff>
      <xdr:row>22</xdr:row>
      <xdr:rowOff>167528</xdr:rowOff>
    </xdr:from>
    <xdr:to>
      <xdr:col>11</xdr:col>
      <xdr:colOff>666750</xdr:colOff>
      <xdr:row>25</xdr:row>
      <xdr:rowOff>161925</xdr:rowOff>
    </xdr:to>
    <xdr:grpSp>
      <xdr:nvGrpSpPr>
        <xdr:cNvPr id="41" name="组合 40">
          <a:extLst>
            <a:ext uri="{FF2B5EF4-FFF2-40B4-BE49-F238E27FC236}">
              <a16:creationId xmlns:a16="http://schemas.microsoft.com/office/drawing/2014/main" id="{8C3E32A4-EC3E-4875-9D8E-8C1B70C4090B}"/>
            </a:ext>
          </a:extLst>
        </xdr:cNvPr>
        <xdr:cNvGrpSpPr/>
      </xdr:nvGrpSpPr>
      <xdr:grpSpPr>
        <a:xfrm>
          <a:off x="505946" y="3865469"/>
          <a:ext cx="7186892" cy="498662"/>
          <a:chOff x="428626" y="2724150"/>
          <a:chExt cx="7296149" cy="581025"/>
        </a:xfrm>
      </xdr:grpSpPr>
      <xdr:sp macro="" textlink="">
        <xdr:nvSpPr>
          <xdr:cNvPr id="42" name="矩形: 圆角 4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369376C4-AABD-4704-872C-A130BBAC4954}"/>
              </a:ext>
            </a:extLst>
          </xdr:cNvPr>
          <xdr:cNvSpPr/>
        </xdr:nvSpPr>
        <xdr:spPr>
          <a:xfrm>
            <a:off x="42862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供应商管理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3" name="矩形: 圆角 42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E01E29D-3DD5-4BE8-B49B-ECAAF14AAE2C}"/>
              </a:ext>
            </a:extLst>
          </xdr:cNvPr>
          <xdr:cNvSpPr/>
        </xdr:nvSpPr>
        <xdr:spPr>
          <a:xfrm>
            <a:off x="234315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出库明细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4" name="矩形: 圆角 4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D41C0D7-5232-4784-9B05-C9E0BBC34BEF}"/>
              </a:ext>
            </a:extLst>
          </xdr:cNvPr>
          <xdr:cNvSpPr/>
        </xdr:nvSpPr>
        <xdr:spPr>
          <a:xfrm>
            <a:off x="425767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出库查询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5" name="矩形: 圆角 4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76CEF5A-FA11-4E1C-A2C0-44AA63F17B5E}"/>
              </a:ext>
            </a:extLst>
          </xdr:cNvPr>
          <xdr:cNvSpPr/>
        </xdr:nvSpPr>
        <xdr:spPr>
          <a:xfrm>
            <a:off x="617220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使用说明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1</xdr:col>
      <xdr:colOff>315446</xdr:colOff>
      <xdr:row>27</xdr:row>
      <xdr:rowOff>56164</xdr:rowOff>
    </xdr:from>
    <xdr:to>
      <xdr:col>11</xdr:col>
      <xdr:colOff>666750</xdr:colOff>
      <xdr:row>30</xdr:row>
      <xdr:rowOff>47625</xdr:rowOff>
    </xdr:to>
    <xdr:grpSp>
      <xdr:nvGrpSpPr>
        <xdr:cNvPr id="46" name="组合 45">
          <a:extLst>
            <a:ext uri="{FF2B5EF4-FFF2-40B4-BE49-F238E27FC236}">
              <a16:creationId xmlns:a16="http://schemas.microsoft.com/office/drawing/2014/main" id="{D31B411F-3794-453D-AC0B-1BDFAF71E33F}"/>
            </a:ext>
          </a:extLst>
        </xdr:cNvPr>
        <xdr:cNvGrpSpPr/>
      </xdr:nvGrpSpPr>
      <xdr:grpSpPr>
        <a:xfrm>
          <a:off x="505946" y="4594546"/>
          <a:ext cx="7186892" cy="495726"/>
          <a:chOff x="428626" y="2724150"/>
          <a:chExt cx="7296149" cy="581025"/>
        </a:xfrm>
      </xdr:grpSpPr>
      <xdr:sp macro="" textlink="">
        <xdr:nvSpPr>
          <xdr:cNvPr id="47" name="矩形: 圆角 46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F7B77A7E-B079-469C-AE4C-DEFAB8FE0494}"/>
              </a:ext>
            </a:extLst>
          </xdr:cNvPr>
          <xdr:cNvSpPr/>
        </xdr:nvSpPr>
        <xdr:spPr>
          <a:xfrm>
            <a:off x="42862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客户管理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8" name="矩形: 圆角 47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745DE99F-3D4C-4C4B-941F-303E41C9EF94}"/>
              </a:ext>
            </a:extLst>
          </xdr:cNvPr>
          <xdr:cNvSpPr/>
        </xdr:nvSpPr>
        <xdr:spPr>
          <a:xfrm>
            <a:off x="234315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库存管理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49" name="矩形: 圆角 48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90543852-395E-4048-B5F6-8589FC29A0DB}"/>
              </a:ext>
            </a:extLst>
          </xdr:cNvPr>
          <xdr:cNvSpPr/>
        </xdr:nvSpPr>
        <xdr:spPr>
          <a:xfrm>
            <a:off x="4257676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库存查询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sp macro="" textlink="">
        <xdr:nvSpPr>
          <xdr:cNvPr id="50" name="矩形: 圆角 49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99A5E69A-046A-454F-884D-C8716D8B183E}"/>
              </a:ext>
            </a:extLst>
          </xdr:cNvPr>
          <xdr:cNvSpPr/>
        </xdr:nvSpPr>
        <xdr:spPr>
          <a:xfrm>
            <a:off x="6172201" y="2724150"/>
            <a:ext cx="1552574" cy="581025"/>
          </a:xfrm>
          <a:prstGeom prst="roundRect">
            <a:avLst/>
          </a:prstGeom>
          <a:solidFill>
            <a:schemeClr val="accent4"/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zh-CN" altLang="en-US" sz="160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</a:rPr>
              <a:t>长期更新</a:t>
            </a:r>
            <a:endParaRPr lang="zh-CN" altLang="en-US" sz="800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</xdr:grpSp>
    <xdr:clientData/>
  </xdr:twoCellAnchor>
  <xdr:twoCellAnchor>
    <xdr:from>
      <xdr:col>1</xdr:col>
      <xdr:colOff>323850</xdr:colOff>
      <xdr:row>12</xdr:row>
      <xdr:rowOff>100853</xdr:rowOff>
    </xdr:from>
    <xdr:to>
      <xdr:col>12</xdr:col>
      <xdr:colOff>95250</xdr:colOff>
      <xdr:row>18</xdr:row>
      <xdr:rowOff>119062</xdr:rowOff>
    </xdr:to>
    <xdr:grpSp>
      <xdr:nvGrpSpPr>
        <xdr:cNvPr id="58" name="组合 57">
          <a:extLst>
            <a:ext uri="{FF2B5EF4-FFF2-40B4-BE49-F238E27FC236}">
              <a16:creationId xmlns:a16="http://schemas.microsoft.com/office/drawing/2014/main" id="{6C6C73A2-E7B9-4104-946F-0D583CD2442D}"/>
            </a:ext>
          </a:extLst>
        </xdr:cNvPr>
        <xdr:cNvGrpSpPr/>
      </xdr:nvGrpSpPr>
      <xdr:grpSpPr>
        <a:xfrm>
          <a:off x="514350" y="2117912"/>
          <a:ext cx="7290547" cy="1026738"/>
          <a:chOff x="514350" y="2083574"/>
          <a:chExt cx="7315200" cy="1121588"/>
        </a:xfrm>
      </xdr:grpSpPr>
      <xdr:grpSp>
        <xdr:nvGrpSpPr>
          <xdr:cNvPr id="54" name="组合 53">
            <a:extLst>
              <a:ext uri="{FF2B5EF4-FFF2-40B4-BE49-F238E27FC236}">
                <a16:creationId xmlns:a16="http://schemas.microsoft.com/office/drawing/2014/main" id="{778FA9B7-B03F-4A70-AC70-EAB4826D96BF}"/>
              </a:ext>
            </a:extLst>
          </xdr:cNvPr>
          <xdr:cNvGrpSpPr/>
        </xdr:nvGrpSpPr>
        <xdr:grpSpPr>
          <a:xfrm>
            <a:off x="514350" y="2083574"/>
            <a:ext cx="1495425" cy="1121588"/>
            <a:chOff x="9372600" y="2716987"/>
            <a:chExt cx="1495425" cy="1121588"/>
          </a:xfrm>
        </xdr:grpSpPr>
        <xdr:sp macro="" textlink="">
          <xdr:nvSpPr>
            <xdr:cNvPr id="6" name="矩形: 圆角 5">
              <a:extLst>
                <a:ext uri="{FF2B5EF4-FFF2-40B4-BE49-F238E27FC236}">
                  <a16:creationId xmlns:a16="http://schemas.microsoft.com/office/drawing/2014/main" id="{3AA6695C-1568-4E73-AB61-F89D006E646E}"/>
                </a:ext>
              </a:extLst>
            </xdr:cNvPr>
            <xdr:cNvSpPr/>
          </xdr:nvSpPr>
          <xdr:spPr>
            <a:xfrm>
              <a:off x="9372600" y="3362325"/>
              <a:ext cx="1495425" cy="476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zh-CN" altLang="en-US" sz="1400">
                  <a:solidFill>
                    <a:schemeClr val="accent4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rPr>
                <a:t>基础设置</a:t>
              </a:r>
            </a:p>
          </xdr:txBody>
        </xdr:sp>
        <xdr:pic>
          <xdr:nvPicPr>
            <xdr:cNvPr id="25" name="图片 24">
              <a:extLst>
                <a:ext uri="{FF2B5EF4-FFF2-40B4-BE49-F238E27FC236}">
                  <a16:creationId xmlns:a16="http://schemas.microsoft.com/office/drawing/2014/main" id="{FECFAD8C-89D7-45D1-9A93-425C9F1B251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813074" y="2716987"/>
              <a:ext cx="676275" cy="676275"/>
            </a:xfrm>
            <a:prstGeom prst="rect">
              <a:avLst/>
            </a:prstGeom>
          </xdr:spPr>
        </xdr:pic>
      </xdr:grpSp>
      <xdr:grpSp>
        <xdr:nvGrpSpPr>
          <xdr:cNvPr id="55" name="组合 54">
            <a:extLst>
              <a:ext uri="{FF2B5EF4-FFF2-40B4-BE49-F238E27FC236}">
                <a16:creationId xmlns:a16="http://schemas.microsoft.com/office/drawing/2014/main" id="{B810025D-7295-446A-B180-0D8363CA3916}"/>
              </a:ext>
            </a:extLst>
          </xdr:cNvPr>
          <xdr:cNvGrpSpPr/>
        </xdr:nvGrpSpPr>
        <xdr:grpSpPr>
          <a:xfrm>
            <a:off x="2454275" y="2083574"/>
            <a:ext cx="1495425" cy="1121588"/>
            <a:chOff x="10725150" y="2716987"/>
            <a:chExt cx="1495425" cy="1121588"/>
          </a:xfrm>
        </xdr:grpSpPr>
        <xdr:pic>
          <xdr:nvPicPr>
            <xdr:cNvPr id="20" name="图片 19">
              <a:extLst>
                <a:ext uri="{FF2B5EF4-FFF2-40B4-BE49-F238E27FC236}">
                  <a16:creationId xmlns:a16="http://schemas.microsoft.com/office/drawing/2014/main" id="{9D466175-1D4F-4933-8754-94D440C6F3E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1155324" y="2716987"/>
              <a:ext cx="676275" cy="676275"/>
            </a:xfrm>
            <a:prstGeom prst="rect">
              <a:avLst/>
            </a:prstGeom>
          </xdr:spPr>
        </xdr:pic>
        <xdr:sp macro="" textlink="">
          <xdr:nvSpPr>
            <xdr:cNvPr id="51" name="矩形: 圆角 50">
              <a:extLst>
                <a:ext uri="{FF2B5EF4-FFF2-40B4-BE49-F238E27FC236}">
                  <a16:creationId xmlns:a16="http://schemas.microsoft.com/office/drawing/2014/main" id="{A3D01B06-4A0C-49D1-91CF-8B051D8CE792}"/>
                </a:ext>
              </a:extLst>
            </xdr:cNvPr>
            <xdr:cNvSpPr/>
          </xdr:nvSpPr>
          <xdr:spPr>
            <a:xfrm>
              <a:off x="10725150" y="3362325"/>
              <a:ext cx="1495425" cy="476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zh-CN" altLang="en-US" sz="1400">
                  <a:solidFill>
                    <a:schemeClr val="accent4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rPr>
                <a:t>出入库管理</a:t>
              </a:r>
            </a:p>
          </xdr:txBody>
        </xdr:sp>
      </xdr:grpSp>
      <xdr:grpSp>
        <xdr:nvGrpSpPr>
          <xdr:cNvPr id="56" name="组合 55">
            <a:extLst>
              <a:ext uri="{FF2B5EF4-FFF2-40B4-BE49-F238E27FC236}">
                <a16:creationId xmlns:a16="http://schemas.microsoft.com/office/drawing/2014/main" id="{8C84F265-D008-4677-8F56-5226BBABA193}"/>
              </a:ext>
            </a:extLst>
          </xdr:cNvPr>
          <xdr:cNvGrpSpPr/>
        </xdr:nvGrpSpPr>
        <xdr:grpSpPr>
          <a:xfrm>
            <a:off x="4394200" y="2083574"/>
            <a:ext cx="1495425" cy="1121588"/>
            <a:chOff x="12077700" y="2716987"/>
            <a:chExt cx="1495425" cy="1121588"/>
          </a:xfrm>
        </xdr:grpSpPr>
        <xdr:pic>
          <xdr:nvPicPr>
            <xdr:cNvPr id="18" name="图片 17">
              <a:extLst>
                <a:ext uri="{FF2B5EF4-FFF2-40B4-BE49-F238E27FC236}">
                  <a16:creationId xmlns:a16="http://schemas.microsoft.com/office/drawing/2014/main" id="{511B0F24-A86B-471E-9F80-2C17294C90C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2497574" y="2716987"/>
              <a:ext cx="676275" cy="676275"/>
            </a:xfrm>
            <a:prstGeom prst="rect">
              <a:avLst/>
            </a:prstGeom>
          </xdr:spPr>
        </xdr:pic>
        <xdr:sp macro="" textlink="">
          <xdr:nvSpPr>
            <xdr:cNvPr id="52" name="矩形: 圆角 51">
              <a:extLst>
                <a:ext uri="{FF2B5EF4-FFF2-40B4-BE49-F238E27FC236}">
                  <a16:creationId xmlns:a16="http://schemas.microsoft.com/office/drawing/2014/main" id="{51E8F8ED-179B-4585-AF57-965C924CFACF}"/>
                </a:ext>
              </a:extLst>
            </xdr:cNvPr>
            <xdr:cNvSpPr/>
          </xdr:nvSpPr>
          <xdr:spPr>
            <a:xfrm>
              <a:off x="12077700" y="3362325"/>
              <a:ext cx="1495425" cy="476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zh-CN" altLang="en-US" sz="1400">
                  <a:solidFill>
                    <a:schemeClr val="accent4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rPr>
                <a:t>系统查询</a:t>
              </a:r>
            </a:p>
          </xdr:txBody>
        </xdr:sp>
      </xdr:grpSp>
      <xdr:grpSp>
        <xdr:nvGrpSpPr>
          <xdr:cNvPr id="57" name="组合 56">
            <a:extLst>
              <a:ext uri="{FF2B5EF4-FFF2-40B4-BE49-F238E27FC236}">
                <a16:creationId xmlns:a16="http://schemas.microsoft.com/office/drawing/2014/main" id="{F7E020FE-1E67-4DD2-8375-8473DFCFFF59}"/>
              </a:ext>
            </a:extLst>
          </xdr:cNvPr>
          <xdr:cNvGrpSpPr/>
        </xdr:nvGrpSpPr>
        <xdr:grpSpPr>
          <a:xfrm>
            <a:off x="6334125" y="2083574"/>
            <a:ext cx="1495425" cy="1121588"/>
            <a:chOff x="13430250" y="2716987"/>
            <a:chExt cx="1495425" cy="1121588"/>
          </a:xfrm>
        </xdr:grpSpPr>
        <xdr:pic>
          <xdr:nvPicPr>
            <xdr:cNvPr id="11" name="图片 10">
              <a:extLst>
                <a:ext uri="{FF2B5EF4-FFF2-40B4-BE49-F238E27FC236}">
                  <a16:creationId xmlns:a16="http://schemas.microsoft.com/office/drawing/2014/main" id="{CAC09295-4D65-458A-AC12-85C9E86C355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3839824" y="2716987"/>
              <a:ext cx="676275" cy="676275"/>
            </a:xfrm>
            <a:prstGeom prst="rect">
              <a:avLst/>
            </a:prstGeom>
          </xdr:spPr>
        </xdr:pic>
        <xdr:sp macro="" textlink="">
          <xdr:nvSpPr>
            <xdr:cNvPr id="53" name="矩形: 圆角 52">
              <a:extLst>
                <a:ext uri="{FF2B5EF4-FFF2-40B4-BE49-F238E27FC236}">
                  <a16:creationId xmlns:a16="http://schemas.microsoft.com/office/drawing/2014/main" id="{36E88965-9AA1-4191-A4ED-124356D88DEA}"/>
                </a:ext>
              </a:extLst>
            </xdr:cNvPr>
            <xdr:cNvSpPr/>
          </xdr:nvSpPr>
          <xdr:spPr>
            <a:xfrm>
              <a:off x="13430250" y="3362325"/>
              <a:ext cx="1495425" cy="4762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zh-CN" altLang="en-US" sz="1400">
                  <a:solidFill>
                    <a:schemeClr val="accent4"/>
                  </a:solidFill>
                  <a:latin typeface="微软雅黑" panose="020B0503020204020204" pitchFamily="34" charset="-122"/>
                  <a:ea typeface="微软雅黑" panose="020B0503020204020204" pitchFamily="34" charset="-122"/>
                </a:rPr>
                <a:t>帮助支持</a:t>
              </a:r>
            </a:p>
          </xdr:txBody>
        </xdr:sp>
      </xdr:grpSp>
    </xdr:grpSp>
    <xdr:clientData/>
  </xdr:twoCellAnchor>
  <xdr:twoCellAnchor>
    <xdr:from>
      <xdr:col>3</xdr:col>
      <xdr:colOff>347382</xdr:colOff>
      <xdr:row>3</xdr:row>
      <xdr:rowOff>168087</xdr:rowOff>
    </xdr:from>
    <xdr:to>
      <xdr:col>10</xdr:col>
      <xdr:colOff>179294</xdr:colOff>
      <xdr:row>10</xdr:row>
      <xdr:rowOff>78441</xdr:rowOff>
    </xdr:to>
    <xdr:sp macro="" textlink="">
      <xdr:nvSpPr>
        <xdr:cNvPr id="63" name="矩形: 圆角 62">
          <a:extLst>
            <a:ext uri="{FF2B5EF4-FFF2-40B4-BE49-F238E27FC236}">
              <a16:creationId xmlns:a16="http://schemas.microsoft.com/office/drawing/2014/main" id="{6E4243C7-AA33-4392-995D-510EBFBD985F}"/>
            </a:ext>
          </a:extLst>
        </xdr:cNvPr>
        <xdr:cNvSpPr/>
      </xdr:nvSpPr>
      <xdr:spPr>
        <a:xfrm>
          <a:off x="1905000" y="672352"/>
          <a:ext cx="4616823" cy="1086971"/>
        </a:xfrm>
        <a:prstGeom prst="roundRect">
          <a:avLst/>
        </a:prstGeom>
        <a:solidFill>
          <a:schemeClr val="accent4"/>
        </a:solidFill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zh-CN" altLang="zh-CN" sz="2800">
              <a:solidFill>
                <a:schemeClr val="bg1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出入库管理系统</a:t>
          </a:r>
          <a:endParaRPr lang="zh-CN" altLang="zh-CN" sz="2800">
            <a:solidFill>
              <a:schemeClr val="bg1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ctr"/>
          <a:r>
            <a:rPr lang="en-US" altLang="zh-CN" sz="1200">
              <a:solidFill>
                <a:schemeClr val="bg1"/>
              </a:solidFill>
              <a:effectLst/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Warehousing management system</a:t>
          </a:r>
          <a:endParaRPr lang="zh-CN" altLang="zh-CN" sz="1200">
            <a:solidFill>
              <a:schemeClr val="bg1"/>
            </a:solidFill>
            <a:effectLst/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4" name="图片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C3FB6-BB9E-4433-A84D-6F206EDF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17BFDC-03B0-4C9B-BE49-E9D500749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FEC3C4-C00F-42E2-8E23-9548E2C38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0EF7BF-559F-4FA3-84B0-11FF8A8D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3B4EB3-44EE-4F69-AC02-18FA8F1B7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533400</xdr:colOff>
      <xdr:row>0</xdr:row>
      <xdr:rowOff>504825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1BB51-8B5D-4EAE-8ED9-745F44E8A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504825" cy="504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69605</xdr:colOff>
      <xdr:row>0</xdr:row>
      <xdr:rowOff>447675</xdr:rowOff>
    </xdr:to>
    <xdr:pic>
      <xdr:nvPicPr>
        <xdr:cNvPr id="5" name="图片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50360E-BA3C-43C2-B17A-3B5A90D11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88729" cy="447674"/>
        </a:xfrm>
        <a:prstGeom prst="rect">
          <a:avLst/>
        </a:prstGeom>
      </xdr:spPr>
    </xdr:pic>
    <xdr:clientData/>
  </xdr:twoCellAnchor>
  <xdr:twoCellAnchor>
    <xdr:from>
      <xdr:col>7</xdr:col>
      <xdr:colOff>142874</xdr:colOff>
      <xdr:row>4</xdr:row>
      <xdr:rowOff>190500</xdr:rowOff>
    </xdr:from>
    <xdr:to>
      <xdr:col>17</xdr:col>
      <xdr:colOff>219075</xdr:colOff>
      <xdr:row>22</xdr:row>
      <xdr:rowOff>152400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A8F4C466-AA61-4B4B-9A3C-0F063B1D5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69605</xdr:colOff>
      <xdr:row>0</xdr:row>
      <xdr:rowOff>447675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400AFD-A153-4B61-A843-676CDA350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88729" cy="447674"/>
        </a:xfrm>
        <a:prstGeom prst="rect">
          <a:avLst/>
        </a:prstGeom>
      </xdr:spPr>
    </xdr:pic>
    <xdr:clientData/>
  </xdr:twoCellAnchor>
  <xdr:twoCellAnchor>
    <xdr:from>
      <xdr:col>7</xdr:col>
      <xdr:colOff>142874</xdr:colOff>
      <xdr:row>4</xdr:row>
      <xdr:rowOff>190500</xdr:rowOff>
    </xdr:from>
    <xdr:to>
      <xdr:col>17</xdr:col>
      <xdr:colOff>219075</xdr:colOff>
      <xdr:row>22</xdr:row>
      <xdr:rowOff>152400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B935AF07-1F67-42ED-BF3C-4C12BB693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69605</xdr:colOff>
      <xdr:row>0</xdr:row>
      <xdr:rowOff>447675</xdr:rowOff>
    </xdr:to>
    <xdr:pic>
      <xdr:nvPicPr>
        <xdr:cNvPr id="2" name="图片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6A55BB-4053-4ED9-B490-A0A6D9D0E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88729" cy="447674"/>
        </a:xfrm>
        <a:prstGeom prst="rect">
          <a:avLst/>
        </a:prstGeom>
      </xdr:spPr>
    </xdr:pic>
    <xdr:clientData/>
  </xdr:twoCellAnchor>
  <xdr:twoCellAnchor>
    <xdr:from>
      <xdr:col>10</xdr:col>
      <xdr:colOff>276224</xdr:colOff>
      <xdr:row>2</xdr:row>
      <xdr:rowOff>104775</xdr:rowOff>
    </xdr:from>
    <xdr:to>
      <xdr:col>20</xdr:col>
      <xdr:colOff>304800</xdr:colOff>
      <xdr:row>20</xdr:row>
      <xdr:rowOff>66675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5C6C6971-3150-499F-9DC9-A56502574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2</xdr:row>
      <xdr:rowOff>133350</xdr:rowOff>
    </xdr:from>
    <xdr:to>
      <xdr:col>11</xdr:col>
      <xdr:colOff>161925</xdr:colOff>
      <xdr:row>21</xdr:row>
      <xdr:rowOff>161925</xdr:rowOff>
    </xdr:to>
    <xdr:sp macro="" textlink="">
      <xdr:nvSpPr>
        <xdr:cNvPr id="2" name="矩形: 圆角 1">
          <a:extLst>
            <a:ext uri="{FF2B5EF4-FFF2-40B4-BE49-F238E27FC236}">
              <a16:creationId xmlns:a16="http://schemas.microsoft.com/office/drawing/2014/main" id="{D9B876E3-B3B8-467D-833E-08209A5F1F92}"/>
            </a:ext>
          </a:extLst>
        </xdr:cNvPr>
        <xdr:cNvSpPr/>
      </xdr:nvSpPr>
      <xdr:spPr>
        <a:xfrm>
          <a:off x="752475" y="923925"/>
          <a:ext cx="7639050" cy="3286125"/>
        </a:xfrm>
        <a:prstGeom prst="roundRect">
          <a:avLst/>
        </a:prstGeom>
        <a:ln>
          <a:noFill/>
        </a:ln>
        <a:effectLst>
          <a:outerShdw blurRad="152400" dist="317500" dir="5400000" sx="90000" sy="-19000" rotWithShape="0">
            <a:prstClr val="black">
              <a:alpha val="15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6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</xdr:col>
      <xdr:colOff>295274</xdr:colOff>
      <xdr:row>4</xdr:row>
      <xdr:rowOff>28575</xdr:rowOff>
    </xdr:from>
    <xdr:to>
      <xdr:col>6</xdr:col>
      <xdr:colOff>46384</xdr:colOff>
      <xdr:row>6</xdr:row>
      <xdr:rowOff>123825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BE9B626-A96C-4AB3-BC7B-C4AF16C3E821}"/>
            </a:ext>
          </a:extLst>
        </xdr:cNvPr>
        <xdr:cNvSpPr/>
      </xdr:nvSpPr>
      <xdr:spPr>
        <a:xfrm>
          <a:off x="1047749" y="1162050"/>
          <a:ext cx="3799235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设置商品、供应商、客户</a:t>
          </a:r>
        </a:p>
      </xdr:txBody>
    </xdr:sp>
    <xdr:clientData/>
  </xdr:twoCellAnchor>
  <xdr:twoCellAnchor>
    <xdr:from>
      <xdr:col>2</xdr:col>
      <xdr:colOff>247650</xdr:colOff>
      <xdr:row>7</xdr:row>
      <xdr:rowOff>152400</xdr:rowOff>
    </xdr:from>
    <xdr:to>
      <xdr:col>6</xdr:col>
      <xdr:colOff>47625</xdr:colOff>
      <xdr:row>10</xdr:row>
      <xdr:rowOff>76200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0DBA90B9-6D9E-45B4-9D3A-99A20519060A}"/>
            </a:ext>
          </a:extLst>
        </xdr:cNvPr>
        <xdr:cNvSpPr/>
      </xdr:nvSpPr>
      <xdr:spPr>
        <a:xfrm>
          <a:off x="1000125" y="1800225"/>
          <a:ext cx="38481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填写 入库 出库信息</a:t>
          </a:r>
        </a:p>
      </xdr:txBody>
    </xdr:sp>
    <xdr:clientData/>
  </xdr:twoCellAnchor>
  <xdr:twoCellAnchor>
    <xdr:from>
      <xdr:col>2</xdr:col>
      <xdr:colOff>247650</xdr:colOff>
      <xdr:row>12</xdr:row>
      <xdr:rowOff>0</xdr:rowOff>
    </xdr:from>
    <xdr:to>
      <xdr:col>6</xdr:col>
      <xdr:colOff>47625</xdr:colOff>
      <xdr:row>14</xdr:row>
      <xdr:rowOff>95250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BB0DA593-E98E-4426-A3E1-95ED6FD649A8}"/>
            </a:ext>
          </a:extLst>
        </xdr:cNvPr>
        <xdr:cNvSpPr/>
      </xdr:nvSpPr>
      <xdr:spPr>
        <a:xfrm>
          <a:off x="1000125" y="2505075"/>
          <a:ext cx="38481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zh-CN" altLang="en-US" sz="1600">
            <a:solidFill>
              <a:schemeClr val="lt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  <xdr:twoCellAnchor>
    <xdr:from>
      <xdr:col>2</xdr:col>
      <xdr:colOff>247650</xdr:colOff>
      <xdr:row>16</xdr:row>
      <xdr:rowOff>28575</xdr:rowOff>
    </xdr:from>
    <xdr:to>
      <xdr:col>6</xdr:col>
      <xdr:colOff>47625</xdr:colOff>
      <xdr:row>18</xdr:row>
      <xdr:rowOff>123825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68A3E245-704C-4C29-81C2-3C546244538E}"/>
            </a:ext>
          </a:extLst>
        </xdr:cNvPr>
        <xdr:cNvSpPr/>
      </xdr:nvSpPr>
      <xdr:spPr>
        <a:xfrm>
          <a:off x="1000125" y="3219450"/>
          <a:ext cx="38481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zh-CN" altLang="en-US" sz="1600">
            <a:solidFill>
              <a:schemeClr val="lt1"/>
            </a:solidFill>
            <a:latin typeface="微软雅黑" panose="020B0503020204020204" pitchFamily="34" charset="-122"/>
            <a:ea typeface="微软雅黑" panose="020B0503020204020204" pitchFamily="34" charset="-122"/>
            <a:cs typeface="+mn-cs"/>
          </a:endParaRPr>
        </a:p>
      </xdr:txBody>
    </xdr:sp>
    <xdr:clientData/>
  </xdr:twoCellAnchor>
  <xdr:twoCellAnchor editAs="oneCell">
    <xdr:from>
      <xdr:col>0</xdr:col>
      <xdr:colOff>381000</xdr:colOff>
      <xdr:row>1</xdr:row>
      <xdr:rowOff>38100</xdr:rowOff>
    </xdr:from>
    <xdr:to>
      <xdr:col>1</xdr:col>
      <xdr:colOff>266700</xdr:colOff>
      <xdr:row>1</xdr:row>
      <xdr:rowOff>476250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3FC2FA03-E5D4-46F5-B250-13DA6A650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14325"/>
          <a:ext cx="438150" cy="438150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6</xdr:row>
      <xdr:rowOff>9525</xdr:rowOff>
    </xdr:from>
    <xdr:to>
      <xdr:col>10</xdr:col>
      <xdr:colOff>38100</xdr:colOff>
      <xdr:row>17</xdr:row>
      <xdr:rowOff>9525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8133B257-84E2-4206-8B9C-63DD05450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485900"/>
          <a:ext cx="1885950" cy="1885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457199</xdr:colOff>
      <xdr:row>0</xdr:row>
      <xdr:rowOff>507527</xdr:rowOff>
    </xdr:to>
    <xdr:pic>
      <xdr:nvPicPr>
        <xdr:cNvPr id="20" name="图片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DFA6C0-C840-4BE0-924B-D6E3A3316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57199" cy="5075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2</xdr:row>
      <xdr:rowOff>133350</xdr:rowOff>
    </xdr:from>
    <xdr:to>
      <xdr:col>11</xdr:col>
      <xdr:colOff>161925</xdr:colOff>
      <xdr:row>21</xdr:row>
      <xdr:rowOff>161925</xdr:rowOff>
    </xdr:to>
    <xdr:sp macro="" textlink="">
      <xdr:nvSpPr>
        <xdr:cNvPr id="3" name="矩形: 圆角 2">
          <a:extLst>
            <a:ext uri="{FF2B5EF4-FFF2-40B4-BE49-F238E27FC236}">
              <a16:creationId xmlns:a16="http://schemas.microsoft.com/office/drawing/2014/main" id="{0E2FD1A8-175A-40C6-B5F3-E558FEB3A8AF}"/>
            </a:ext>
          </a:extLst>
        </xdr:cNvPr>
        <xdr:cNvSpPr/>
      </xdr:nvSpPr>
      <xdr:spPr>
        <a:xfrm>
          <a:off x="1343025" y="3629025"/>
          <a:ext cx="7639050" cy="3286125"/>
        </a:xfrm>
        <a:prstGeom prst="roundRect">
          <a:avLst/>
        </a:prstGeom>
        <a:ln>
          <a:noFill/>
        </a:ln>
        <a:effectLst>
          <a:outerShdw blurRad="152400" dist="317500" dir="5400000" sx="90000" sy="-19000" rotWithShape="0">
            <a:prstClr val="black">
              <a:alpha val="15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6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 editAs="oneCell">
    <xdr:from>
      <xdr:col>6</xdr:col>
      <xdr:colOff>361950</xdr:colOff>
      <xdr:row>5</xdr:row>
      <xdr:rowOff>76200</xdr:rowOff>
    </xdr:from>
    <xdr:to>
      <xdr:col>10</xdr:col>
      <xdr:colOff>418750</xdr:colOff>
      <xdr:row>19</xdr:row>
      <xdr:rowOff>28321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A521A67-136D-410F-9CFE-58270F611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3100" y="4086225"/>
          <a:ext cx="2800000" cy="2352421"/>
        </a:xfrm>
        <a:prstGeom prst="rect">
          <a:avLst/>
        </a:prstGeom>
      </xdr:spPr>
    </xdr:pic>
    <xdr:clientData/>
  </xdr:twoCellAnchor>
  <xdr:twoCellAnchor>
    <xdr:from>
      <xdr:col>2</xdr:col>
      <xdr:colOff>295275</xdr:colOff>
      <xdr:row>4</xdr:row>
      <xdr:rowOff>28575</xdr:rowOff>
    </xdr:from>
    <xdr:to>
      <xdr:col>4</xdr:col>
      <xdr:colOff>581025</xdr:colOff>
      <xdr:row>6</xdr:row>
      <xdr:rowOff>123825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51114750-9953-4C72-92A7-7659DDD723CE}"/>
            </a:ext>
          </a:extLst>
        </xdr:cNvPr>
        <xdr:cNvSpPr/>
      </xdr:nvSpPr>
      <xdr:spPr>
        <a:xfrm>
          <a:off x="1666875" y="3867150"/>
          <a:ext cx="29337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点击打开该工作表。</a:t>
          </a:r>
        </a:p>
      </xdr:txBody>
    </xdr:sp>
    <xdr:clientData/>
  </xdr:twoCellAnchor>
  <xdr:twoCellAnchor>
    <xdr:from>
      <xdr:col>2</xdr:col>
      <xdr:colOff>247650</xdr:colOff>
      <xdr:row>7</xdr:row>
      <xdr:rowOff>152400</xdr:rowOff>
    </xdr:from>
    <xdr:to>
      <xdr:col>4</xdr:col>
      <xdr:colOff>571500</xdr:colOff>
      <xdr:row>10</xdr:row>
      <xdr:rowOff>76200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7605EF71-81AE-4518-BB9A-F61DC013C75A}"/>
            </a:ext>
          </a:extLst>
        </xdr:cNvPr>
        <xdr:cNvSpPr/>
      </xdr:nvSpPr>
      <xdr:spPr>
        <a:xfrm>
          <a:off x="1619250" y="4505325"/>
          <a:ext cx="29718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进入开始后，点击页面布局。</a:t>
          </a:r>
        </a:p>
      </xdr:txBody>
    </xdr:sp>
    <xdr:clientData/>
  </xdr:twoCellAnchor>
  <xdr:twoCellAnchor>
    <xdr:from>
      <xdr:col>2</xdr:col>
      <xdr:colOff>247650</xdr:colOff>
      <xdr:row>12</xdr:row>
      <xdr:rowOff>0</xdr:rowOff>
    </xdr:from>
    <xdr:to>
      <xdr:col>4</xdr:col>
      <xdr:colOff>571500</xdr:colOff>
      <xdr:row>14</xdr:row>
      <xdr:rowOff>95250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4CFEF0E-04F8-4995-B33E-F6C58422738F}"/>
            </a:ext>
          </a:extLst>
        </xdr:cNvPr>
        <xdr:cNvSpPr/>
      </xdr:nvSpPr>
      <xdr:spPr>
        <a:xfrm>
          <a:off x="1619250" y="5210175"/>
          <a:ext cx="29718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然后单击主题组中的颜色。</a:t>
          </a:r>
        </a:p>
      </xdr:txBody>
    </xdr:sp>
    <xdr:clientData/>
  </xdr:twoCellAnchor>
  <xdr:twoCellAnchor>
    <xdr:from>
      <xdr:col>2</xdr:col>
      <xdr:colOff>247650</xdr:colOff>
      <xdr:row>16</xdr:row>
      <xdr:rowOff>28575</xdr:rowOff>
    </xdr:from>
    <xdr:to>
      <xdr:col>6</xdr:col>
      <xdr:colOff>0</xdr:colOff>
      <xdr:row>18</xdr:row>
      <xdr:rowOff>123825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76D68D1A-AE79-4A88-A7E2-72F0B0D6DC38}"/>
            </a:ext>
          </a:extLst>
        </xdr:cNvPr>
        <xdr:cNvSpPr/>
      </xdr:nvSpPr>
      <xdr:spPr>
        <a:xfrm>
          <a:off x="1619250" y="5924550"/>
          <a:ext cx="3771900" cy="4381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CN" altLang="en-US" sz="16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从弹出来的下拉列表中选择自定义颜色。</a:t>
          </a:r>
        </a:p>
      </xdr:txBody>
    </xdr:sp>
    <xdr:clientData/>
  </xdr:twoCellAnchor>
  <xdr:twoCellAnchor editAs="oneCell">
    <xdr:from>
      <xdr:col>0</xdr:col>
      <xdr:colOff>371475</xdr:colOff>
      <xdr:row>1</xdr:row>
      <xdr:rowOff>66675</xdr:rowOff>
    </xdr:from>
    <xdr:to>
      <xdr:col>1</xdr:col>
      <xdr:colOff>142875</xdr:colOff>
      <xdr:row>1</xdr:row>
      <xdr:rowOff>466725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A329DEB-C1A0-4575-A48F-5CFD5B2E4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42900"/>
          <a:ext cx="400050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571500</xdr:colOff>
      <xdr:row>0</xdr:row>
      <xdr:rowOff>542925</xdr:rowOff>
    </xdr:to>
    <xdr:pic>
      <xdr:nvPicPr>
        <xdr:cNvPr id="10" name="图片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4D2F60-35C7-4AC8-B8EC-54534FB93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571500" cy="54292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3940.777733680552" createdVersion="6" refreshedVersion="6" minRefreshableVersion="3" recordCount="17" xr:uid="{0613FE3C-96C8-4837-8A26-4CAAB3C83384}">
  <cacheSource type="worksheet">
    <worksheetSource name="表_入库明细"/>
  </cacheSource>
  <cacheFields count="12">
    <cacheField name="序号" numFmtId="0">
      <sharedItems containsSemiMixedTypes="0" containsString="0" containsNumber="1" containsInteger="1" minValue="1" maxValue="17"/>
    </cacheField>
    <cacheField name="日期" numFmtId="14">
      <sharedItems containsSemiMixedTypes="0" containsNonDate="0" containsDate="1" containsString="0" minDate="2020-04-23T00:00:00" maxDate="2020-05-10T00:00:00" count="17"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</sharedItems>
    </cacheField>
    <cacheField name="商品编码" numFmtId="14">
      <sharedItems count="16">
        <s v="DK_20200423"/>
        <s v="DK_20200424"/>
        <s v="DK_20200426"/>
        <s v="DK_20200427"/>
        <s v="DK_20200428"/>
        <s v="DK_20200429"/>
        <s v="DK_20200430"/>
        <s v="DK_20200431"/>
        <s v="DK_20200425"/>
        <s v="DK_20200433"/>
        <s v="DK_20200434"/>
        <s v="DK_20200435"/>
        <s v="DK_20200436"/>
        <s v="DK_20200437"/>
        <s v="DK_20200438"/>
        <s v="DK_20200439"/>
      </sharedItems>
    </cacheField>
    <cacheField name="品名" numFmtId="0">
      <sharedItems/>
    </cacheField>
    <cacheField name="规格" numFmtId="0">
      <sharedItems/>
    </cacheField>
    <cacheField name="单位" numFmtId="0">
      <sharedItems/>
    </cacheField>
    <cacheField name="单价" numFmtId="7">
      <sharedItems containsSemiMixedTypes="0" containsString="0" containsNumber="1" containsInteger="1" minValue="12" maxValue="95"/>
    </cacheField>
    <cacheField name="数量" numFmtId="0">
      <sharedItems containsSemiMixedTypes="0" containsString="0" containsNumber="1" containsInteger="1" minValue="28" maxValue="99"/>
    </cacheField>
    <cacheField name="金额" numFmtId="8">
      <sharedItems containsSemiMixedTypes="0" containsString="0" containsNumber="1" containsInteger="1" minValue="816" maxValue="9405"/>
    </cacheField>
    <cacheField name="供应商单位" numFmtId="0">
      <sharedItems/>
    </cacheField>
    <cacheField name="经办人" numFmtId="0">
      <sharedItems containsNonDate="0" containsString="0" containsBlank="1"/>
    </cacheField>
    <cacheField name="备注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3940.777777199073" createdVersion="6" refreshedVersion="6" minRefreshableVersion="3" recordCount="17" xr:uid="{629E6E11-DA39-45F0-88C8-9D7CB191EF1F}">
  <cacheSource type="worksheet">
    <worksheetSource name="表_出库明细"/>
  </cacheSource>
  <cacheFields count="12">
    <cacheField name="序号" numFmtId="0">
      <sharedItems containsSemiMixedTypes="0" containsString="0" containsNumber="1" containsInteger="1" minValue="1" maxValue="17"/>
    </cacheField>
    <cacheField name="日期" numFmtId="14">
      <sharedItems containsSemiMixedTypes="0" containsNonDate="0" containsDate="1" containsString="0" minDate="2020-04-23T00:00:00" maxDate="2020-05-10T00:00:00" count="17"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</sharedItems>
    </cacheField>
    <cacheField name="商品编码" numFmtId="14">
      <sharedItems count="16">
        <s v="DK_20200504"/>
        <s v="DK_20200424"/>
        <s v="DK_20200426"/>
        <s v="DK_20200427"/>
        <s v="DK_20200428"/>
        <s v="DK_20200429"/>
        <s v="DK_20200430"/>
        <s v="DK_20200431"/>
        <s v="DK_20200425"/>
        <s v="DK_20200433"/>
        <s v="DK_20200434"/>
        <s v="DK_20200435"/>
        <s v="DK_20200436"/>
        <s v="DK_20200437"/>
        <s v="DK_20200438"/>
        <s v="DK_20200439"/>
      </sharedItems>
    </cacheField>
    <cacheField name="品名" numFmtId="0">
      <sharedItems/>
    </cacheField>
    <cacheField name="规格型号" numFmtId="0">
      <sharedItems/>
    </cacheField>
    <cacheField name="单位" numFmtId="0">
      <sharedItems/>
    </cacheField>
    <cacheField name="单价" numFmtId="7">
      <sharedItems containsSemiMixedTypes="0" containsString="0" containsNumber="1" containsInteger="1" minValue="24" maxValue="95"/>
    </cacheField>
    <cacheField name="出库数量" numFmtId="0">
      <sharedItems containsSemiMixedTypes="0" containsString="0" containsNumber="1" containsInteger="1" minValue="12" maxValue="99"/>
    </cacheField>
    <cacheField name="金额" numFmtId="8">
      <sharedItems containsSemiMixedTypes="0" containsString="0" containsNumber="1" containsInteger="1" minValue="384" maxValue="9405"/>
    </cacheField>
    <cacheField name="客户单位" numFmtId="0">
      <sharedItems/>
    </cacheField>
    <cacheField name="经手人" numFmtId="0">
      <sharedItems containsNonDate="0" containsString="0" containsBlank="1"/>
    </cacheField>
    <cacheField name="备注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3940.777818634262" createdVersion="6" refreshedVersion="6" minRefreshableVersion="3" recordCount="17" xr:uid="{2BD16042-8594-47B2-858D-CBB22F47D579}">
  <cacheSource type="worksheet">
    <worksheetSource name="表_库存"/>
  </cacheSource>
  <cacheFields count="11">
    <cacheField name="序号" numFmtId="0">
      <sharedItems containsSemiMixedTypes="0" containsString="0" containsNumber="1" containsInteger="1" minValue="1" maxValue="17"/>
    </cacheField>
    <cacheField name="商品编码" numFmtId="14">
      <sharedItems count="16">
        <s v="DK_20200423"/>
        <s v="DK_20200424"/>
        <s v="DK_20200425"/>
        <s v="DK_20200426"/>
        <s v="DK_20200427"/>
        <s v="DK_20200428"/>
        <s v="DK_20200429"/>
        <s v="DK_20200430"/>
        <s v="DK_20200431"/>
        <s v="DK_20200433"/>
        <s v="DK_20200434"/>
        <s v="DK_20200435"/>
        <s v="DK_20200436"/>
        <s v="DK_20200437"/>
        <s v="DK_20200438"/>
        <s v="DK_20200439"/>
      </sharedItems>
    </cacheField>
    <cacheField name="品名" numFmtId="0">
      <sharedItems/>
    </cacheField>
    <cacheField name="规格型号" numFmtId="0">
      <sharedItems/>
    </cacheField>
    <cacheField name="单位" numFmtId="0">
      <sharedItems/>
    </cacheField>
    <cacheField name="初始库存" numFmtId="178">
      <sharedItems containsSemiMixedTypes="0" containsString="0" containsNumber="1" containsInteger="1" minValue="100" maxValue="994"/>
    </cacheField>
    <cacheField name="入库数量" numFmtId="0">
      <sharedItems containsSemiMixedTypes="0" containsString="0" containsNumber="1" containsInteger="1" minValue="13" maxValue="95"/>
    </cacheField>
    <cacheField name="出库数量" numFmtId="0">
      <sharedItems containsSemiMixedTypes="0" containsString="0" containsNumber="1" containsInteger="1" minValue="13" maxValue="83"/>
    </cacheField>
    <cacheField name="库存数量" numFmtId="178">
      <sharedItems containsSemiMixedTypes="0" containsString="0" containsNumber="1" containsInteger="1" minValue="112" maxValue="1065"/>
    </cacheField>
    <cacheField name="安全库存" numFmtId="0">
      <sharedItems containsSemiMixedTypes="0" containsString="0" containsNumber="1" containsInteger="1" minValue="523" maxValue="953"/>
    </cacheField>
    <cacheField name="库存状态" numFmtId="0">
      <sharedItems count="2">
        <s v="充足"/>
        <s v="告警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n v="1"/>
    <x v="0"/>
    <x v="0"/>
    <s v="女装"/>
    <s v="XXL"/>
    <s v="台"/>
    <n v="48"/>
    <n v="62"/>
    <n v="2976"/>
    <s v="中国石油天然气集团公司"/>
    <m/>
    <m/>
  </r>
  <r>
    <n v="2"/>
    <x v="1"/>
    <x v="1"/>
    <s v="男装"/>
    <s v="XXL"/>
    <s v="个"/>
    <n v="53"/>
    <n v="64"/>
    <n v="3392"/>
    <s v="中国农业银行"/>
    <m/>
    <m/>
  </r>
  <r>
    <n v="3"/>
    <x v="2"/>
    <x v="2"/>
    <s v="鞋靴"/>
    <s v="XXL"/>
    <s v="箱"/>
    <n v="46"/>
    <n v="85"/>
    <n v="3910"/>
    <s v="中国石油天然气集团公司"/>
    <m/>
    <m/>
  </r>
  <r>
    <n v="4"/>
    <x v="3"/>
    <x v="2"/>
    <s v="鞋靴"/>
    <s v="XXL"/>
    <s v="箱"/>
    <n v="46"/>
    <n v="76"/>
    <n v="3496"/>
    <s v="中国工商银行"/>
    <m/>
    <m/>
  </r>
  <r>
    <n v="5"/>
    <x v="4"/>
    <x v="3"/>
    <s v="箱包"/>
    <s v="XXL"/>
    <s v="台"/>
    <n v="89"/>
    <n v="80"/>
    <n v="7120"/>
    <s v="中国建设银行"/>
    <m/>
    <m/>
  </r>
  <r>
    <n v="6"/>
    <x v="5"/>
    <x v="4"/>
    <s v="配件"/>
    <s v="XXL"/>
    <s v="台"/>
    <n v="12"/>
    <n v="68"/>
    <n v="816"/>
    <s v="中国平安保险"/>
    <m/>
    <m/>
  </r>
  <r>
    <n v="7"/>
    <x v="6"/>
    <x v="5"/>
    <s v="孕产"/>
    <s v="XXL"/>
    <s v="个"/>
    <n v="95"/>
    <n v="99"/>
    <n v="9405"/>
    <s v="中国人寿保险"/>
    <m/>
    <m/>
  </r>
  <r>
    <n v="8"/>
    <x v="7"/>
    <x v="6"/>
    <s v="用品"/>
    <s v="XXL"/>
    <s v="台"/>
    <n v="51"/>
    <n v="96"/>
    <n v="4896"/>
    <s v="中国石油天然气集团公司"/>
    <m/>
    <m/>
  </r>
  <r>
    <n v="9"/>
    <x v="8"/>
    <x v="7"/>
    <s v="用品"/>
    <s v="XXL"/>
    <s v="台"/>
    <n v="51"/>
    <n v="99"/>
    <n v="5049"/>
    <s v="中国农业银行"/>
    <m/>
    <m/>
  </r>
  <r>
    <n v="10"/>
    <x v="9"/>
    <x v="8"/>
    <s v="内衣"/>
    <s v="XXL"/>
    <s v="台"/>
    <n v="21"/>
    <n v="83"/>
    <n v="1743"/>
    <s v="中国石油天然气集团公司"/>
    <m/>
    <m/>
  </r>
  <r>
    <n v="11"/>
    <x v="10"/>
    <x v="9"/>
    <s v="用品"/>
    <s v="XXL"/>
    <s v="台"/>
    <n v="51"/>
    <n v="35"/>
    <n v="1785"/>
    <s v="中国工商银行"/>
    <m/>
    <m/>
  </r>
  <r>
    <n v="12"/>
    <x v="11"/>
    <x v="10"/>
    <s v="用品"/>
    <s v="XXL"/>
    <s v="台"/>
    <n v="51"/>
    <n v="56"/>
    <n v="2856"/>
    <s v="中国石油天然气集团公司"/>
    <m/>
    <m/>
  </r>
  <r>
    <n v="13"/>
    <x v="12"/>
    <x v="11"/>
    <s v="用品"/>
    <s v="XXL"/>
    <s v="台"/>
    <n v="51"/>
    <n v="51"/>
    <n v="2601"/>
    <s v="中国农业银行"/>
    <m/>
    <m/>
  </r>
  <r>
    <n v="14"/>
    <x v="13"/>
    <x v="12"/>
    <s v="用品"/>
    <s v="XXL"/>
    <s v="台"/>
    <n v="51"/>
    <n v="98"/>
    <n v="4998"/>
    <s v="中国石油天然气集团公司"/>
    <m/>
    <m/>
  </r>
  <r>
    <n v="15"/>
    <x v="14"/>
    <x v="13"/>
    <s v="用品"/>
    <s v="XXL"/>
    <s v="台"/>
    <n v="51"/>
    <n v="35"/>
    <n v="1785"/>
    <s v="中国工商银行"/>
    <m/>
    <m/>
  </r>
  <r>
    <n v="16"/>
    <x v="15"/>
    <x v="14"/>
    <s v="用品"/>
    <s v="XXL"/>
    <s v="台"/>
    <n v="51"/>
    <n v="28"/>
    <n v="1428"/>
    <s v="中国建设银行"/>
    <m/>
    <m/>
  </r>
  <r>
    <n v="17"/>
    <x v="16"/>
    <x v="15"/>
    <s v="用品"/>
    <s v="XXL"/>
    <s v="台"/>
    <n v="51"/>
    <n v="66"/>
    <n v="3366"/>
    <s v="中国平安保险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n v="1"/>
    <x v="0"/>
    <x v="0"/>
    <s v="美妆"/>
    <s v="XXL"/>
    <s v="箱"/>
    <n v="63"/>
    <n v="32"/>
    <n v="2016"/>
    <s v="中国石油天然气集团公司"/>
    <m/>
    <m/>
  </r>
  <r>
    <n v="2"/>
    <x v="1"/>
    <x v="1"/>
    <s v="男装"/>
    <s v="XXL"/>
    <s v="个"/>
    <n v="47"/>
    <n v="44"/>
    <n v="2068"/>
    <s v="中国人寿保险"/>
    <m/>
    <m/>
  </r>
  <r>
    <n v="3"/>
    <x v="2"/>
    <x v="2"/>
    <s v="鞋靴"/>
    <s v="XXL"/>
    <s v="箱"/>
    <n v="80"/>
    <n v="67"/>
    <n v="5360"/>
    <s v="中国石油天然气集团公司"/>
    <m/>
    <m/>
  </r>
  <r>
    <n v="4"/>
    <x v="3"/>
    <x v="2"/>
    <s v="鞋靴"/>
    <s v="XXL"/>
    <s v="箱"/>
    <n v="80"/>
    <n v="34"/>
    <n v="2720"/>
    <s v="中国工商银行"/>
    <m/>
    <m/>
  </r>
  <r>
    <n v="5"/>
    <x v="4"/>
    <x v="3"/>
    <s v="箱包"/>
    <s v="XXL"/>
    <s v="台"/>
    <n v="62"/>
    <n v="75"/>
    <n v="4650"/>
    <s v="中国建设银行"/>
    <m/>
    <m/>
  </r>
  <r>
    <n v="6"/>
    <x v="5"/>
    <x v="4"/>
    <s v="配件"/>
    <s v="XXL"/>
    <s v="台"/>
    <n v="24"/>
    <n v="16"/>
    <n v="384"/>
    <s v="中国平安保险"/>
    <m/>
    <m/>
  </r>
  <r>
    <n v="7"/>
    <x v="6"/>
    <x v="5"/>
    <s v="孕产"/>
    <s v="XXL"/>
    <s v="个"/>
    <n v="91"/>
    <n v="50"/>
    <n v="4550"/>
    <s v="中国人寿保险"/>
    <m/>
    <m/>
  </r>
  <r>
    <n v="8"/>
    <x v="7"/>
    <x v="6"/>
    <s v="用品"/>
    <s v="XXL"/>
    <s v="台"/>
    <n v="95"/>
    <n v="51"/>
    <n v="4845"/>
    <s v="中国石油天然气集团公司"/>
    <m/>
    <m/>
  </r>
  <r>
    <n v="9"/>
    <x v="8"/>
    <x v="7"/>
    <s v="用品"/>
    <s v="XXL"/>
    <s v="台"/>
    <n v="95"/>
    <n v="86"/>
    <n v="8170"/>
    <s v="中国农业银行"/>
    <m/>
    <m/>
  </r>
  <r>
    <n v="10"/>
    <x v="9"/>
    <x v="8"/>
    <s v="内衣"/>
    <s v="XXL"/>
    <s v="台"/>
    <n v="70"/>
    <n v="25"/>
    <n v="1750"/>
    <s v="中国石油天然气集团公司"/>
    <m/>
    <m/>
  </r>
  <r>
    <n v="11"/>
    <x v="10"/>
    <x v="9"/>
    <s v="用品"/>
    <s v="XXL"/>
    <s v="台"/>
    <n v="95"/>
    <n v="12"/>
    <n v="1140"/>
    <s v="中国工商银行"/>
    <m/>
    <m/>
  </r>
  <r>
    <n v="12"/>
    <x v="11"/>
    <x v="10"/>
    <s v="用品"/>
    <s v="XXL"/>
    <s v="台"/>
    <n v="95"/>
    <n v="99"/>
    <n v="9405"/>
    <s v="中国石油天然气集团公司"/>
    <m/>
    <m/>
  </r>
  <r>
    <n v="13"/>
    <x v="12"/>
    <x v="11"/>
    <s v="用品"/>
    <s v="XXL"/>
    <s v="台"/>
    <n v="95"/>
    <n v="59"/>
    <n v="5605"/>
    <s v="中国农业银行"/>
    <m/>
    <m/>
  </r>
  <r>
    <n v="14"/>
    <x v="13"/>
    <x v="12"/>
    <s v="用品"/>
    <s v="XXL"/>
    <s v="台"/>
    <n v="95"/>
    <n v="80"/>
    <n v="7600"/>
    <s v="中国石油天然气集团公司"/>
    <m/>
    <m/>
  </r>
  <r>
    <n v="15"/>
    <x v="14"/>
    <x v="13"/>
    <s v="用品"/>
    <s v="XXL"/>
    <s v="台"/>
    <n v="95"/>
    <n v="81"/>
    <n v="7695"/>
    <s v="中国工商银行"/>
    <m/>
    <m/>
  </r>
  <r>
    <n v="16"/>
    <x v="15"/>
    <x v="14"/>
    <s v="用品"/>
    <s v="XXL"/>
    <s v="台"/>
    <n v="95"/>
    <n v="61"/>
    <n v="5795"/>
    <s v="中国建设银行"/>
    <m/>
    <m/>
  </r>
  <r>
    <n v="17"/>
    <x v="16"/>
    <x v="15"/>
    <s v="用品"/>
    <s v="XXL"/>
    <s v="台"/>
    <n v="95"/>
    <n v="95"/>
    <n v="9025"/>
    <s v="中国平安保险"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n v="1"/>
    <x v="0"/>
    <s v="女装"/>
    <s v="XXL"/>
    <s v="台"/>
    <n v="267"/>
    <n v="58"/>
    <n v="49"/>
    <n v="276"/>
    <n v="846"/>
    <x v="0"/>
  </r>
  <r>
    <n v="2"/>
    <x v="1"/>
    <s v="鞋靴"/>
    <s v="XXL"/>
    <s v="个"/>
    <n v="248"/>
    <n v="19"/>
    <n v="43"/>
    <n v="224"/>
    <n v="883"/>
    <x v="0"/>
  </r>
  <r>
    <n v="3"/>
    <x v="2"/>
    <s v="男装"/>
    <s v="XXL"/>
    <s v="台"/>
    <n v="541"/>
    <n v="31"/>
    <n v="36"/>
    <n v="536"/>
    <n v="651"/>
    <x v="0"/>
  </r>
  <r>
    <n v="4"/>
    <x v="3"/>
    <s v="鞋靴"/>
    <s v="XXL"/>
    <s v="箱"/>
    <n v="735"/>
    <n v="29"/>
    <n v="41"/>
    <n v="723"/>
    <n v="822"/>
    <x v="0"/>
  </r>
  <r>
    <n v="5"/>
    <x v="4"/>
    <s v="箱包"/>
    <s v="XXL"/>
    <s v="台"/>
    <n v="323"/>
    <n v="95"/>
    <n v="51"/>
    <n v="367"/>
    <n v="877"/>
    <x v="0"/>
  </r>
  <r>
    <n v="6"/>
    <x v="5"/>
    <s v="鞋靴"/>
    <s v="XXL"/>
    <s v="台"/>
    <n v="159"/>
    <n v="68"/>
    <n v="83"/>
    <n v="144"/>
    <n v="692"/>
    <x v="0"/>
  </r>
  <r>
    <n v="7"/>
    <x v="6"/>
    <s v="箱包"/>
    <s v="XXL"/>
    <s v="个"/>
    <n v="325"/>
    <n v="13"/>
    <n v="66"/>
    <n v="272"/>
    <n v="941"/>
    <x v="0"/>
  </r>
  <r>
    <n v="8"/>
    <x v="7"/>
    <s v="配件"/>
    <s v="XXL"/>
    <s v="台"/>
    <n v="585"/>
    <n v="27"/>
    <n v="31"/>
    <n v="581"/>
    <n v="617"/>
    <x v="0"/>
  </r>
  <r>
    <n v="9"/>
    <x v="8"/>
    <s v="用品"/>
    <s v="XXL"/>
    <s v="台"/>
    <n v="925"/>
    <n v="30"/>
    <n v="74"/>
    <n v="881"/>
    <n v="532"/>
    <x v="1"/>
  </r>
  <r>
    <n v="10"/>
    <x v="2"/>
    <s v="鞋靴"/>
    <s v="XXL"/>
    <s v="台"/>
    <n v="878"/>
    <n v="75"/>
    <n v="76"/>
    <n v="877"/>
    <n v="946"/>
    <x v="0"/>
  </r>
  <r>
    <n v="11"/>
    <x v="9"/>
    <s v="用品"/>
    <s v="XXL"/>
    <s v="台"/>
    <n v="221"/>
    <n v="79"/>
    <n v="36"/>
    <n v="264"/>
    <n v="542"/>
    <x v="0"/>
  </r>
  <r>
    <n v="12"/>
    <x v="10"/>
    <s v="鞋靴"/>
    <s v="XXL"/>
    <s v="台"/>
    <n v="570"/>
    <n v="66"/>
    <n v="59"/>
    <n v="577"/>
    <n v="643"/>
    <x v="0"/>
  </r>
  <r>
    <n v="13"/>
    <x v="11"/>
    <s v="用品"/>
    <s v="XXL"/>
    <s v="台"/>
    <n v="742"/>
    <n v="53"/>
    <n v="77"/>
    <n v="718"/>
    <n v="575"/>
    <x v="1"/>
  </r>
  <r>
    <n v="14"/>
    <x v="12"/>
    <s v="鞋靴"/>
    <s v="XXL"/>
    <s v="台"/>
    <n v="289"/>
    <n v="48"/>
    <n v="81"/>
    <n v="256"/>
    <n v="523"/>
    <x v="0"/>
  </r>
  <r>
    <n v="15"/>
    <x v="13"/>
    <s v="用品"/>
    <s v="XXL"/>
    <s v="台"/>
    <n v="876"/>
    <n v="92"/>
    <n v="13"/>
    <n v="955"/>
    <n v="564"/>
    <x v="1"/>
  </r>
  <r>
    <n v="16"/>
    <x v="14"/>
    <s v="鞋靴"/>
    <s v="XXL"/>
    <s v="台"/>
    <n v="994"/>
    <n v="89"/>
    <n v="18"/>
    <n v="1065"/>
    <n v="543"/>
    <x v="1"/>
  </r>
  <r>
    <n v="17"/>
    <x v="15"/>
    <s v="用品"/>
    <s v="XXL"/>
    <s v="台"/>
    <n v="100"/>
    <n v="43"/>
    <n v="31"/>
    <n v="112"/>
    <n v="95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C60F65-129B-4EC4-91BA-ABEA72773E0B}" name="数据透视表15" cacheId="0" applyNumberFormats="0" applyBorderFormats="0" applyFontFormats="0" applyPatternFormats="0" applyAlignmentFormats="0" applyWidthHeightFormats="1" dataCaption="值" updatedVersion="6" minRefreshableVersion="3" useAutoFormatting="1" rowGrandTotals="0" colGrandTotals="0" itemPrintTitles="1" createdVersion="6" indent="0" compact="0" compactData="0" multipleFieldFilters="0" chartFormat="3">
  <location ref="E6:G22" firstHeaderRow="0" firstDataRow="1" firstDataCol="1" rowPageCount="1" colPageCount="1"/>
  <pivotFields count="1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numFmtId="14" outline="0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0"/>
        <item x="1"/>
        <item x="8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入库金额" fld="8" baseField="2" baseItem="0"/>
    <dataField name="入库数量" fld="7" baseField="2" baseItem="0"/>
  </dataFields>
  <formats count="5">
    <format dxfId="14">
      <pivotArea type="all" dataOnly="0" outline="0" fieldPosition="0"/>
    </format>
    <format dxfId="13">
      <pivotArea outline="0" collapsedLevelsAreSubtotals="1" fieldPosition="0"/>
    </format>
    <format dxfId="12">
      <pivotArea field="2" type="button" dataOnly="0" labelOnly="1" outline="0" axis="axisRow" fieldPosition="0"/>
    </format>
    <format dxfId="11">
      <pivotArea dataOnly="0" labelOnly="1" outline="0" fieldPosition="0">
        <references count="1">
          <reference field="2" count="0"/>
        </references>
      </pivotArea>
    </format>
    <format dxfId="1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2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CC4395-CBB2-47CE-9297-F2C43A14097F}" name="数据透视表15" cacheId="1" applyNumberFormats="0" applyBorderFormats="0" applyFontFormats="0" applyPatternFormats="0" applyAlignmentFormats="0" applyWidthHeightFormats="1" dataCaption="值" updatedVersion="6" minRefreshableVersion="3" useAutoFormatting="1" rowGrandTotals="0" colGrandTotals="0" itemPrintTitles="1" createdVersion="6" indent="0" compact="0" compactData="0" multipleFieldFilters="0" chartFormat="4">
  <location ref="E6:G22" firstHeaderRow="0" firstDataRow="1" firstDataCol="1" rowPageCount="1" colPageCount="1"/>
  <pivotFields count="1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numFmtId="14" outline="0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1"/>
        <item x="8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x="15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出库金额" fld="8" baseField="2" baseItem="0"/>
    <dataField name="出库量" fld="7" baseField="2" baseItem="0"/>
  </dataFields>
  <formats count="5">
    <format dxfId="9">
      <pivotArea type="all" dataOnly="0" outline="0" fieldPosition="0"/>
    </format>
    <format dxfId="8">
      <pivotArea outline="0" collapsedLevelsAreSubtotals="1" fieldPosition="0"/>
    </format>
    <format dxfId="7">
      <pivotArea field="2" type="button" dataOnly="0" labelOnly="1" outline="0" axis="axisRow" fieldPosition="0"/>
    </format>
    <format dxfId="6">
      <pivotArea dataOnly="0" labelOnly="1" outline="0" fieldPosition="0">
        <references count="1">
          <reference field="2" count="0"/>
        </references>
      </pivotArea>
    </format>
    <format dxfId="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2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C0942D-4EF8-4347-8A58-A20E16747A50}" name="数据透视表15" cacheId="2" applyNumberFormats="0" applyBorderFormats="0" applyFontFormats="0" applyPatternFormats="0" applyAlignmentFormats="0" applyWidthHeightFormats="1" dataCaption="值" updatedVersion="6" minRefreshableVersion="3" useAutoFormatting="1" rowGrandTotals="0" colGrandTotals="0" itemPrintTitles="1" createdVersion="6" indent="0" compact="0" compactData="0" multipleFieldFilters="0" chartFormat="5">
  <location ref="E4:J20" firstHeaderRow="0" firstDataRow="1" firstDataCol="1" rowPageCount="1" colPageCount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7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7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0" hier="-1"/>
  </pageFields>
  <dataFields count="5">
    <dataField name="出库量" fld="7" baseField="1" baseItem="0"/>
    <dataField name="入库量" fld="6" baseField="1" baseItem="0"/>
    <dataField name="初始量" fld="5" baseField="1" baseItem="0"/>
    <dataField name="现存量" fld="8" baseField="1" baseItem="0"/>
    <dataField name="安全量" fld="9" baseField="0" baseItem="0"/>
  </dataFields>
  <formats count="5">
    <format dxfId="4">
      <pivotArea type="all" dataOnly="0" outline="0" fieldPosition="0"/>
    </format>
    <format dxfId="3">
      <pivotArea outline="0" collapsedLevelsAreSubtotals="1" fieldPosition="0"/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1" count="0"/>
        </references>
      </pivotArea>
    </format>
    <format dxfId="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6">
    <chartFormat chart="3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1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1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" format="15" series="1">
      <pivotArea type="data" outline="0" fieldPosition="0">
        <references count="1">
          <reference field="4294967294" count="1" selected="0">
            <x v="4"/>
          </reference>
        </references>
      </pivotArea>
    </chartFormat>
  </chartFormats>
  <pivotTableStyleInfo name="PivotStyleMedium2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B959F7-B93C-4F19-931A-D25CA100B6EB}" name="表_商品" displayName="表_商品" ref="D3:J20" totalsRowShown="0" headerRowDxfId="91" dataDxfId="89" headerRowBorderDxfId="90" tableBorderDxfId="88">
  <autoFilter ref="D3:J20" xr:uid="{821BA8EB-074C-4660-861A-7DE9151A0D37}"/>
  <tableColumns count="7">
    <tableColumn id="1" xr3:uid="{B7DF83A1-0BF7-4394-9D3B-FF9A3B50B57B}" name="序号" dataDxfId="87">
      <calculatedColumnFormula>ROW()-3</calculatedColumnFormula>
    </tableColumn>
    <tableColumn id="2" xr3:uid="{23FCECE4-07E4-4CF9-9768-8C1A0188F5CA}" name="商品编码" dataDxfId="86">
      <calculatedColumnFormula>"DK_"&amp;TEXT(TODAY()+ROW(),"yyyymmdd")</calculatedColumnFormula>
    </tableColumn>
    <tableColumn id="3" xr3:uid="{28FAE001-3128-4C2B-A9BA-F7E370F28A98}" name="品名" dataDxfId="85"/>
    <tableColumn id="4" xr3:uid="{59CDF4B4-8684-4E74-A9B1-04B8BD82937B}" name="规格" dataDxfId="84"/>
    <tableColumn id="6" xr3:uid="{563BC6F3-2510-4699-8DCE-0E3923B4C92F}" name="单位" dataDxfId="83"/>
    <tableColumn id="7" xr3:uid="{A84D46E6-EB93-4791-994F-627C6F4CC64B}" name="单价" dataDxfId="82">
      <calculatedColumnFormula>RANDBETWEEN(10,100)</calculatedColumnFormula>
    </tableColumn>
    <tableColumn id="5" xr3:uid="{FF8F3C8F-BAB7-418A-8435-06F2EAE40ABF}" name="备注" dataDxfId="81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B7A719-44CE-489D-8025-5B9CEC5A5537}" name="表_供应商" displayName="表_供应商" ref="D3:H20" totalsRowShown="0" headerRowDxfId="80" dataDxfId="78" headerRowBorderDxfId="79" tableBorderDxfId="77">
  <autoFilter ref="D3:H20" xr:uid="{821BA8EB-074C-4660-861A-7DE9151A0D37}"/>
  <tableColumns count="5">
    <tableColumn id="1" xr3:uid="{5C945247-132D-4A3F-96D7-7FCB1F7BF795}" name="序号" dataDxfId="76">
      <calculatedColumnFormula>ROW()-3</calculatedColumnFormula>
    </tableColumn>
    <tableColumn id="2" xr3:uid="{06AD415D-FF23-4821-952C-E3650F93431D}" name="供应商单位" dataDxfId="75"/>
    <tableColumn id="3" xr3:uid="{5B571D5E-BB4A-43DC-95F6-4FA253D44103}" name="联系人" dataDxfId="74"/>
    <tableColumn id="4" xr3:uid="{5DA9D589-B60B-4D85-BDDB-25E096729289}" name="联系方式" dataDxfId="73"/>
    <tableColumn id="6" xr3:uid="{04CC6516-A827-4886-890A-85E663EA021B}" name="备注" dataDxfId="72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014E6C6-D0BD-4159-98B8-FAFB0CC18B23}" name="表_客户" displayName="表_客户" ref="D3:H20" totalsRowShown="0" headerRowDxfId="71" dataDxfId="69" headerRowBorderDxfId="70" tableBorderDxfId="68">
  <autoFilter ref="D3:H20" xr:uid="{821BA8EB-074C-4660-861A-7DE9151A0D37}"/>
  <tableColumns count="5">
    <tableColumn id="1" xr3:uid="{3381FEA3-3948-4C94-9C8F-CE64B62626A9}" name="序号" dataDxfId="67">
      <calculatedColumnFormula>ROW()-3</calculatedColumnFormula>
    </tableColumn>
    <tableColumn id="2" xr3:uid="{9991AB21-F5F4-442B-8C28-97273BAA8342}" name="客户单位" dataDxfId="66"/>
    <tableColumn id="3" xr3:uid="{5094307F-3094-4B13-97FC-A7C29F07C088}" name="联系人" dataDxfId="65"/>
    <tableColumn id="4" xr3:uid="{5F3D0EB5-B8FF-4031-82D3-BF6A5C04DEA4}" name="联系方式" dataDxfId="64"/>
    <tableColumn id="6" xr3:uid="{795B4068-47B1-4385-A518-80FEA870E1C5}" name="备注" dataDxfId="63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1FF1C6-45D9-41E3-80F6-35E02F3884C8}" name="表_入库明细" displayName="表_入库明细" ref="D3:O20" totalsRowShown="0" headerRowDxfId="62" dataDxfId="60" headerRowBorderDxfId="61" tableBorderDxfId="59">
  <autoFilter ref="D3:O20" xr:uid="{821BA8EB-074C-4660-861A-7DE9151A0D37}"/>
  <tableColumns count="12">
    <tableColumn id="1" xr3:uid="{CD8CEDCF-DCFE-46D4-BAB3-3E37B265237C}" name="序号" dataDxfId="58">
      <calculatedColumnFormula>ROW()-3</calculatedColumnFormula>
    </tableColumn>
    <tableColumn id="2" xr3:uid="{85FCB26E-C537-4A33-A873-ED41A800D083}" name="日期" dataDxfId="57">
      <calculatedColumnFormula>TODAY()+ROW()</calculatedColumnFormula>
    </tableColumn>
    <tableColumn id="14" xr3:uid="{076B4CA9-3601-413E-A655-170C399D9191}" name="商品编码" dataDxfId="56"/>
    <tableColumn id="3" xr3:uid="{B57F6D41-9F19-47CA-B3D4-76B284F57A08}" name="品名" dataDxfId="55">
      <calculatedColumnFormula>IFERROR(VLOOKUP(表_入库明细[[#This Row],[商品编码]],表_商品[[商品编码]:[单价]],2),"")</calculatedColumnFormula>
    </tableColumn>
    <tableColumn id="6" xr3:uid="{1704C427-C062-49C5-893D-0D6F3B74DF9A}" name="规格" dataDxfId="54">
      <calculatedColumnFormula>IFERROR(VLOOKUP(表_入库明细[[#This Row],[商品编码]],表_商品[[商品编码]:[单价]],3),"")</calculatedColumnFormula>
    </tableColumn>
    <tableColumn id="7" xr3:uid="{45F40FD5-4020-40EC-BE91-41DDBB83F2C6}" name="单位" dataDxfId="53">
      <calculatedColumnFormula>IFERROR(VLOOKUP(表_入库明细[[#This Row],[商品编码]],表_商品[[商品编码]:[单价]],4),"")</calculatedColumnFormula>
    </tableColumn>
    <tableColumn id="13" xr3:uid="{EFDEC773-0532-4918-BA61-E62847A964ED}" name="单价" dataDxfId="52" dataCellStyle="货币[0]">
      <calculatedColumnFormula>IFERROR(VLOOKUP(表_入库明细[[#This Row],[商品编码]],表_商品[[商品编码]:[单价]],5),"")</calculatedColumnFormula>
    </tableColumn>
    <tableColumn id="8" xr3:uid="{EE261EE8-3CF7-49F7-A7A5-17E4DDCC819A}" name="数量" dataDxfId="51">
      <calculatedColumnFormula>RANDBETWEEN(10,99)</calculatedColumnFormula>
    </tableColumn>
    <tableColumn id="9" xr3:uid="{D5758A4A-C7BF-4A13-8627-3B85B9F671B1}" name="金额" dataDxfId="50">
      <calculatedColumnFormula>IFERROR(表_入库明细[[#This Row],[单价]]*表_入库明细[[#This Row],[数量]],"")</calculatedColumnFormula>
    </tableColumn>
    <tableColumn id="10" xr3:uid="{44AAB0F3-0A98-44AB-8D3B-198B5ADA61CC}" name="供应商单位" dataDxfId="49"/>
    <tableColumn id="11" xr3:uid="{D16FC4DA-0EAF-4597-9126-FC34722005A3}" name="经办人" dataDxfId="48"/>
    <tableColumn id="12" xr3:uid="{488C3371-BD9C-48E8-9514-8FF7F24806CC}" name="备注" dataDxfId="47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46F1F82-4E7E-41EE-8C82-72E2DB5AF47C}" name="表_出库明细" displayName="表_出库明细" ref="D3:O20" totalsRowShown="0" headerRowDxfId="46" dataDxfId="44" headerRowBorderDxfId="45" tableBorderDxfId="43">
  <autoFilter ref="D3:O20" xr:uid="{821BA8EB-074C-4660-861A-7DE9151A0D37}"/>
  <tableColumns count="12">
    <tableColumn id="1" xr3:uid="{6D84BEFD-A56B-4917-9861-5B52D3B4FDD4}" name="序号" dataDxfId="42">
      <calculatedColumnFormula>ROW()-3</calculatedColumnFormula>
    </tableColumn>
    <tableColumn id="2" xr3:uid="{D9255800-A8B8-4997-98C6-4405134466E4}" name="日期" dataDxfId="41">
      <calculatedColumnFormula>TODAY()+ROW()</calculatedColumnFormula>
    </tableColumn>
    <tableColumn id="14" xr3:uid="{2B343BBD-BC83-44A8-9B74-DE44E79D4C13}" name="商品编码" dataDxfId="40"/>
    <tableColumn id="3" xr3:uid="{728AC590-8CA5-4A8D-9E2E-57E0A2FC8483}" name="品名" dataDxfId="39">
      <calculatedColumnFormula>IFERROR(VLOOKUP(表_出库明细[[#This Row],[商品编码]],表_商品[[商品编码]:[单价]],2),"")</calculatedColumnFormula>
    </tableColumn>
    <tableColumn id="6" xr3:uid="{2B4AB2E7-D971-4AEF-BA66-1CB210F63FD6}" name="规格型号" dataDxfId="38">
      <calculatedColumnFormula>IFERROR(VLOOKUP(表_出库明细[[#This Row],[商品编码]],表_商品[[商品编码]:[单价]],3),"")</calculatedColumnFormula>
    </tableColumn>
    <tableColumn id="7" xr3:uid="{30D4686D-3B7C-4443-8D62-6B7F0F08FFA8}" name="单位" dataDxfId="37">
      <calculatedColumnFormula>IFERROR(VLOOKUP(表_出库明细[[#This Row],[商品编码]],表_商品[[商品编码]:[单价]],4),"")</calculatedColumnFormula>
    </tableColumn>
    <tableColumn id="13" xr3:uid="{8218216E-BD0F-4218-B290-2D484231322F}" name="单价" dataDxfId="36" dataCellStyle="货币[0]">
      <calculatedColumnFormula>IFERROR(VLOOKUP(表_出库明细[[#This Row],[商品编码]],表_商品[[商品编码]:[单价]],5),"")</calculatedColumnFormula>
    </tableColumn>
    <tableColumn id="8" xr3:uid="{5D1EE992-A5AE-4E9B-BDC2-3ACDDA74E85A}" name="出库数量" dataDxfId="35">
      <calculatedColumnFormula>RANDBETWEEN(10,99)</calculatedColumnFormula>
    </tableColumn>
    <tableColumn id="9" xr3:uid="{2FED6E65-A344-4B89-AE90-2E1BC50A3C1C}" name="金额" dataDxfId="34">
      <calculatedColumnFormula>IFERROR(表_出库明细[[#This Row],[单价]]*表_出库明细[[#This Row],[出库数量]],"")</calculatedColumnFormula>
    </tableColumn>
    <tableColumn id="10" xr3:uid="{F5FB12B6-131A-4F39-9883-7176B0571673}" name="客户单位" dataDxfId="33"/>
    <tableColumn id="11" xr3:uid="{23B11D3B-8BA0-424E-8795-ABCE37E5F191}" name="经手人" dataDxfId="32"/>
    <tableColumn id="12" xr3:uid="{29DDC731-D013-4DF1-A164-7F795A9CFCBD}" name="备注" dataDxfId="31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030A4B-D5FD-4EF5-B19C-7B1DDB2A9276}" name="表_库存" displayName="表_库存" ref="D3:N20" totalsRowShown="0" headerRowDxfId="29" dataDxfId="27" headerRowBorderDxfId="28" tableBorderDxfId="26">
  <autoFilter ref="D3:N20" xr:uid="{821BA8EB-074C-4660-861A-7DE9151A0D37}"/>
  <tableColumns count="11">
    <tableColumn id="1" xr3:uid="{518000C8-BA6C-49F4-B349-3DAD49BA35D2}" name="序号" dataDxfId="25">
      <calculatedColumnFormula>ROW()-3</calculatedColumnFormula>
    </tableColumn>
    <tableColumn id="2" xr3:uid="{E5C87285-7B32-4890-9D13-58D6262A65D4}" name="商品编码" dataDxfId="24"/>
    <tableColumn id="3" xr3:uid="{E78A0E32-28E7-498D-951C-E401EAB5A2A3}" name="品名" dataDxfId="23"/>
    <tableColumn id="6" xr3:uid="{834ED25B-CF13-43EE-B7F9-D253C4A5A84D}" name="规格型号" dataDxfId="22">
      <calculatedColumnFormula>IFERROR(VLOOKUP(表_库存[[#This Row],[商品编码]],表_商品[[商品编码]:[单价]],3),"")</calculatedColumnFormula>
    </tableColumn>
    <tableColumn id="7" xr3:uid="{998B6CDB-3325-4266-BA66-C8F0B822F72A}" name="单位" dataDxfId="21">
      <calculatedColumnFormula>IFERROR(VLOOKUP(表_库存[[#This Row],[商品编码]],表_商品[[商品编码]:[单价]],4),"")</calculatedColumnFormula>
    </tableColumn>
    <tableColumn id="13" xr3:uid="{40C2931C-85D5-45D4-B142-0053C2A4CA74}" name="初始库存" dataDxfId="20" dataCellStyle="货币[0]">
      <calculatedColumnFormula>RANDBETWEEN(100,1000)</calculatedColumnFormula>
    </tableColumn>
    <tableColumn id="8" xr3:uid="{5DE419D9-2265-4D72-94A5-970202ED45DE}" name="入库数量" dataDxfId="19">
      <calculatedColumnFormula>RANDBETWEEN(10,99)</calculatedColumnFormula>
    </tableColumn>
    <tableColumn id="9" xr3:uid="{2AD87F0A-DCB8-4C33-9E55-8BFE75701588}" name="出库数量" dataDxfId="18">
      <calculatedColumnFormula>RANDBETWEEN(10,99)</calculatedColumnFormula>
    </tableColumn>
    <tableColumn id="10" xr3:uid="{EFA541E2-8E05-447D-9C22-B78E6ED48D6F}" name="库存数量" dataDxfId="17">
      <calculatedColumnFormula>表_库存[[#This Row],[初始库存]]+表_库存[[#This Row],[入库数量]]-表_库存[[#This Row],[出库数量]]</calculatedColumnFormula>
    </tableColumn>
    <tableColumn id="11" xr3:uid="{361A6C0C-68BC-4983-84B0-AFBF5F2A2886}" name="安全库存" dataDxfId="16">
      <calculatedColumnFormula>RANDBETWEEN(500,1000)</calculatedColumnFormula>
    </tableColumn>
    <tableColumn id="12" xr3:uid="{56A8D4A5-0833-4C05-89CD-BA4C7C4008B7}" name="库存状态" dataDxfId="15">
      <calculatedColumnFormula>IF(表_库存[[#This Row],[安全库存]]&gt;表_库存[[#This Row],[库存数量]],"充足","告警")</calculatedColumnFormula>
    </tableColumn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蓝色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ivotTable" Target="../pivotTables/pivot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4572A-60C3-4643-8919-560E4846C792}">
  <dimension ref="A1"/>
  <sheetViews>
    <sheetView showGridLines="0" tabSelected="1" zoomScale="85" zoomScaleNormal="85" workbookViewId="0">
      <selection activeCell="T38" sqref="T38"/>
    </sheetView>
  </sheetViews>
  <sheetFormatPr defaultRowHeight="13.5" x14ac:dyDescent="0.15"/>
  <cols>
    <col min="1" max="1" width="2.5" style="10" customWidth="1"/>
    <col min="2" max="12" width="9" style="10"/>
    <col min="13" max="13" width="3.875" style="10" customWidth="1"/>
    <col min="14" max="16384" width="9" style="10"/>
  </cols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3FAE-F1D6-49B9-9052-CE90B96C9298}">
  <sheetPr codeName="Sheet1"/>
  <dimension ref="A1:V28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5" width="16.5" style="1" customWidth="1"/>
    <col min="6" max="6" width="16.875" style="1" customWidth="1"/>
    <col min="7" max="7" width="17" style="1" customWidth="1"/>
    <col min="8" max="8" width="16.25" style="1" customWidth="1"/>
    <col min="9" max="9" width="14.625" style="25" customWidth="1"/>
    <col min="10" max="10" width="23.625" style="1" customWidth="1"/>
    <col min="11" max="16384" width="14.75" style="1"/>
  </cols>
  <sheetData>
    <row r="1" spans="1:10" s="6" customFormat="1" ht="45.75" customHeight="1" x14ac:dyDescent="0.15">
      <c r="C1" s="7"/>
      <c r="D1" s="40" t="s">
        <v>87</v>
      </c>
      <c r="E1" s="40"/>
      <c r="F1" s="40"/>
      <c r="G1" s="40"/>
      <c r="H1" s="18"/>
      <c r="I1" s="24"/>
      <c r="J1" s="7"/>
    </row>
    <row r="2" spans="1:10" ht="49.5" customHeight="1" x14ac:dyDescent="0.15">
      <c r="A2" s="2"/>
      <c r="B2" s="2"/>
      <c r="C2" s="2"/>
      <c r="D2" s="19" t="s">
        <v>8</v>
      </c>
    </row>
    <row r="3" spans="1:10" ht="24.95" customHeight="1" x14ac:dyDescent="0.15">
      <c r="A3" s="3"/>
      <c r="C3" s="3"/>
      <c r="D3" s="12" t="s">
        <v>0</v>
      </c>
      <c r="E3" s="13" t="s">
        <v>94</v>
      </c>
      <c r="F3" s="13" t="s">
        <v>5</v>
      </c>
      <c r="G3" s="13" t="s">
        <v>9</v>
      </c>
      <c r="H3" s="14" t="s">
        <v>7</v>
      </c>
      <c r="I3" s="26" t="s">
        <v>76</v>
      </c>
      <c r="J3" s="14" t="s">
        <v>31</v>
      </c>
    </row>
    <row r="4" spans="1:10" ht="24.95" customHeight="1" x14ac:dyDescent="0.15">
      <c r="A4" s="15"/>
      <c r="C4" s="3"/>
      <c r="D4" s="16">
        <f t="shared" ref="D4:D14" si="0">ROW()-3</f>
        <v>1</v>
      </c>
      <c r="E4" s="16" t="str">
        <f t="shared" ref="E4:E14" ca="1" si="1">"DK_"&amp;TEXT(TODAY()+ROW(),"yyyymmdd")</f>
        <v>DK_20200503</v>
      </c>
      <c r="F4" s="16" t="s">
        <v>10</v>
      </c>
      <c r="G4" s="16" t="s">
        <v>27</v>
      </c>
      <c r="H4" s="16" t="s">
        <v>28</v>
      </c>
      <c r="I4" s="27">
        <f t="shared" ref="I4:I20" ca="1" si="2">RANDBETWEEN(10,100)</f>
        <v>73</v>
      </c>
      <c r="J4" s="16"/>
    </row>
    <row r="5" spans="1:10" ht="24.95" customHeight="1" x14ac:dyDescent="0.15">
      <c r="A5" s="15"/>
      <c r="C5" s="3"/>
      <c r="D5" s="16">
        <f t="shared" si="0"/>
        <v>2</v>
      </c>
      <c r="E5" s="16" t="str">
        <f t="shared" ca="1" si="1"/>
        <v>DK_20200504</v>
      </c>
      <c r="F5" s="16" t="s">
        <v>11</v>
      </c>
      <c r="G5" s="16" t="s">
        <v>27</v>
      </c>
      <c r="H5" s="16" t="s">
        <v>29</v>
      </c>
      <c r="I5" s="27">
        <f t="shared" ca="1" si="2"/>
        <v>38</v>
      </c>
      <c r="J5" s="16"/>
    </row>
    <row r="6" spans="1:10" ht="24.95" customHeight="1" x14ac:dyDescent="0.15">
      <c r="A6" s="15"/>
      <c r="C6" s="3"/>
      <c r="D6" s="16">
        <f t="shared" si="0"/>
        <v>3</v>
      </c>
      <c r="E6" s="16" t="str">
        <f t="shared" ca="1" si="1"/>
        <v>DK_20200505</v>
      </c>
      <c r="F6" s="16" t="s">
        <v>12</v>
      </c>
      <c r="G6" s="16" t="s">
        <v>27</v>
      </c>
      <c r="H6" s="16" t="s">
        <v>28</v>
      </c>
      <c r="I6" s="27">
        <f t="shared" ca="1" si="2"/>
        <v>35</v>
      </c>
      <c r="J6" s="16"/>
    </row>
    <row r="7" spans="1:10" ht="24.95" customHeight="1" x14ac:dyDescent="0.15">
      <c r="A7" s="15"/>
      <c r="C7" s="3"/>
      <c r="D7" s="16">
        <f t="shared" si="0"/>
        <v>4</v>
      </c>
      <c r="E7" s="16" t="str">
        <f t="shared" ca="1" si="1"/>
        <v>DK_20200506</v>
      </c>
      <c r="F7" s="16" t="s">
        <v>13</v>
      </c>
      <c r="G7" s="16" t="s">
        <v>27</v>
      </c>
      <c r="H7" s="16" t="s">
        <v>30</v>
      </c>
      <c r="I7" s="27">
        <f t="shared" ca="1" si="2"/>
        <v>63</v>
      </c>
      <c r="J7" s="16"/>
    </row>
    <row r="8" spans="1:10" ht="24.95" customHeight="1" x14ac:dyDescent="0.15">
      <c r="A8" s="15"/>
      <c r="C8" s="3"/>
      <c r="D8" s="16">
        <f t="shared" si="0"/>
        <v>5</v>
      </c>
      <c r="E8" s="16" t="str">
        <f t="shared" ca="1" si="1"/>
        <v>DK_20200507</v>
      </c>
      <c r="F8" s="16" t="s">
        <v>14</v>
      </c>
      <c r="G8" s="16" t="s">
        <v>27</v>
      </c>
      <c r="H8" s="16" t="s">
        <v>28</v>
      </c>
      <c r="I8" s="27">
        <f t="shared" ca="1" si="2"/>
        <v>97</v>
      </c>
      <c r="J8" s="16"/>
    </row>
    <row r="9" spans="1:10" ht="24.95" customHeight="1" x14ac:dyDescent="0.15">
      <c r="A9" s="15"/>
      <c r="C9" s="3"/>
      <c r="D9" s="16">
        <f t="shared" si="0"/>
        <v>6</v>
      </c>
      <c r="E9" s="16" t="str">
        <f t="shared" ca="1" si="1"/>
        <v>DK_20200508</v>
      </c>
      <c r="F9" s="16" t="s">
        <v>15</v>
      </c>
      <c r="G9" s="16" t="s">
        <v>27</v>
      </c>
      <c r="H9" s="16" t="s">
        <v>28</v>
      </c>
      <c r="I9" s="27">
        <f t="shared" ca="1" si="2"/>
        <v>14</v>
      </c>
      <c r="J9" s="16"/>
    </row>
    <row r="10" spans="1:10" ht="24.95" customHeight="1" x14ac:dyDescent="0.15">
      <c r="A10" s="15"/>
      <c r="C10" s="3"/>
      <c r="D10" s="16">
        <f t="shared" si="0"/>
        <v>7</v>
      </c>
      <c r="E10" s="16" t="str">
        <f t="shared" ca="1" si="1"/>
        <v>DK_20200509</v>
      </c>
      <c r="F10" s="16" t="s">
        <v>16</v>
      </c>
      <c r="G10" s="16" t="s">
        <v>27</v>
      </c>
      <c r="H10" s="16" t="s">
        <v>29</v>
      </c>
      <c r="I10" s="27">
        <f t="shared" ca="1" si="2"/>
        <v>76</v>
      </c>
      <c r="J10" s="16"/>
    </row>
    <row r="11" spans="1:10" ht="24.95" customHeight="1" x14ac:dyDescent="0.15">
      <c r="A11" s="3"/>
      <c r="C11" s="3"/>
      <c r="D11" s="16">
        <f t="shared" si="0"/>
        <v>8</v>
      </c>
      <c r="E11" s="16" t="str">
        <f t="shared" ca="1" si="1"/>
        <v>DK_20200510</v>
      </c>
      <c r="F11" s="16" t="s">
        <v>17</v>
      </c>
      <c r="G11" s="16" t="s">
        <v>27</v>
      </c>
      <c r="H11" s="16" t="s">
        <v>28</v>
      </c>
      <c r="I11" s="27">
        <f t="shared" ca="1" si="2"/>
        <v>64</v>
      </c>
      <c r="J11" s="16"/>
    </row>
    <row r="12" spans="1:10" ht="24.95" customHeight="1" x14ac:dyDescent="0.15">
      <c r="A12" s="3"/>
      <c r="C12" s="3"/>
      <c r="D12" s="16">
        <f t="shared" si="0"/>
        <v>9</v>
      </c>
      <c r="E12" s="16" t="str">
        <f t="shared" ca="1" si="1"/>
        <v>DK_20200511</v>
      </c>
      <c r="F12" s="16" t="s">
        <v>18</v>
      </c>
      <c r="G12" s="16" t="s">
        <v>27</v>
      </c>
      <c r="H12" s="16" t="s">
        <v>28</v>
      </c>
      <c r="I12" s="27">
        <f t="shared" ca="1" si="2"/>
        <v>30</v>
      </c>
      <c r="J12" s="16"/>
    </row>
    <row r="13" spans="1:10" ht="24.95" customHeight="1" x14ac:dyDescent="0.15">
      <c r="A13" s="3"/>
      <c r="C13" s="3"/>
      <c r="D13" s="16">
        <f t="shared" si="0"/>
        <v>10</v>
      </c>
      <c r="E13" s="16" t="str">
        <f t="shared" ca="1" si="1"/>
        <v>DK_20200512</v>
      </c>
      <c r="F13" s="16" t="s">
        <v>19</v>
      </c>
      <c r="G13" s="16" t="s">
        <v>27</v>
      </c>
      <c r="H13" s="16" t="s">
        <v>29</v>
      </c>
      <c r="I13" s="27">
        <f t="shared" ca="1" si="2"/>
        <v>73</v>
      </c>
      <c r="J13" s="16"/>
    </row>
    <row r="14" spans="1:10" ht="24.95" customHeight="1" x14ac:dyDescent="0.15">
      <c r="A14" s="3"/>
      <c r="C14" s="3"/>
      <c r="D14" s="16">
        <f t="shared" si="0"/>
        <v>11</v>
      </c>
      <c r="E14" s="16" t="str">
        <f t="shared" ca="1" si="1"/>
        <v>DK_20200513</v>
      </c>
      <c r="F14" s="16" t="s">
        <v>20</v>
      </c>
      <c r="G14" s="16" t="s">
        <v>27</v>
      </c>
      <c r="H14" s="16" t="s">
        <v>28</v>
      </c>
      <c r="I14" s="27">
        <f t="shared" ca="1" si="2"/>
        <v>88</v>
      </c>
      <c r="J14" s="16"/>
    </row>
    <row r="15" spans="1:10" ht="24.95" customHeight="1" x14ac:dyDescent="0.15">
      <c r="A15" s="3"/>
      <c r="C15" s="3"/>
      <c r="D15" s="17">
        <f t="shared" ref="D15:D20" si="3">ROW()-3</f>
        <v>12</v>
      </c>
      <c r="E15" s="17" t="str">
        <f t="shared" ref="E15:E20" ca="1" si="4">"DK_"&amp;TEXT(TODAY()+ROW(),"yyyymmdd")</f>
        <v>DK_20200514</v>
      </c>
      <c r="F15" s="16" t="s">
        <v>21</v>
      </c>
      <c r="G15" s="16" t="s">
        <v>27</v>
      </c>
      <c r="H15" s="16" t="s">
        <v>30</v>
      </c>
      <c r="I15" s="27">
        <f t="shared" ca="1" si="2"/>
        <v>73</v>
      </c>
      <c r="J15" s="16"/>
    </row>
    <row r="16" spans="1:10" ht="24.95" customHeight="1" x14ac:dyDescent="0.15">
      <c r="A16" s="3"/>
      <c r="C16" s="3"/>
      <c r="D16" s="17">
        <f t="shared" si="3"/>
        <v>13</v>
      </c>
      <c r="E16" s="17" t="str">
        <f t="shared" ca="1" si="4"/>
        <v>DK_20200515</v>
      </c>
      <c r="F16" s="16" t="s">
        <v>22</v>
      </c>
      <c r="G16" s="16" t="s">
        <v>27</v>
      </c>
      <c r="H16" s="16" t="s">
        <v>28</v>
      </c>
      <c r="I16" s="27">
        <f t="shared" ca="1" si="2"/>
        <v>12</v>
      </c>
      <c r="J16" s="16"/>
    </row>
    <row r="17" spans="1:22" ht="24.95" customHeight="1" x14ac:dyDescent="0.15">
      <c r="A17" s="3"/>
      <c r="C17" s="3"/>
      <c r="D17" s="17">
        <f t="shared" si="3"/>
        <v>14</v>
      </c>
      <c r="E17" s="17" t="str">
        <f t="shared" ca="1" si="4"/>
        <v>DK_20200516</v>
      </c>
      <c r="F17" s="16" t="s">
        <v>23</v>
      </c>
      <c r="G17" s="16" t="s">
        <v>27</v>
      </c>
      <c r="H17" s="16" t="s">
        <v>29</v>
      </c>
      <c r="I17" s="27">
        <f t="shared" ca="1" si="2"/>
        <v>75</v>
      </c>
      <c r="J17" s="16"/>
    </row>
    <row r="18" spans="1:22" ht="24.95" customHeight="1" x14ac:dyDescent="0.15">
      <c r="A18" s="3"/>
      <c r="C18" s="3"/>
      <c r="D18" s="17">
        <f t="shared" si="3"/>
        <v>15</v>
      </c>
      <c r="E18" s="17" t="str">
        <f t="shared" ca="1" si="4"/>
        <v>DK_20200517</v>
      </c>
      <c r="F18" s="16" t="s">
        <v>24</v>
      </c>
      <c r="G18" s="16" t="s">
        <v>27</v>
      </c>
      <c r="H18" s="16" t="s">
        <v>28</v>
      </c>
      <c r="I18" s="27">
        <f t="shared" ca="1" si="2"/>
        <v>65</v>
      </c>
      <c r="J18" s="16"/>
    </row>
    <row r="19" spans="1:22" ht="24.95" customHeight="1" x14ac:dyDescent="0.15">
      <c r="D19" s="17">
        <f t="shared" si="3"/>
        <v>16</v>
      </c>
      <c r="E19" s="17" t="str">
        <f t="shared" ca="1" si="4"/>
        <v>DK_20200518</v>
      </c>
      <c r="F19" s="16" t="s">
        <v>25</v>
      </c>
      <c r="G19" s="16" t="s">
        <v>27</v>
      </c>
      <c r="H19" s="16" t="s">
        <v>30</v>
      </c>
      <c r="I19" s="27">
        <f t="shared" ca="1" si="2"/>
        <v>28</v>
      </c>
      <c r="J19" s="16"/>
    </row>
    <row r="20" spans="1:22" ht="24.95" customHeight="1" x14ac:dyDescent="0.15">
      <c r="D20" s="17">
        <f t="shared" si="3"/>
        <v>17</v>
      </c>
      <c r="E20" s="17" t="str">
        <f t="shared" ca="1" si="4"/>
        <v>DK_20200519</v>
      </c>
      <c r="F20" s="16" t="s">
        <v>26</v>
      </c>
      <c r="G20" s="16" t="s">
        <v>27</v>
      </c>
      <c r="H20" s="16" t="s">
        <v>28</v>
      </c>
      <c r="I20" s="27">
        <f t="shared" ca="1" si="2"/>
        <v>54</v>
      </c>
      <c r="J20" s="16"/>
    </row>
    <row r="28" spans="1:22" ht="24.95" customHeight="1" x14ac:dyDescent="0.1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</sheetData>
  <mergeCells count="2">
    <mergeCell ref="B28:V28"/>
    <mergeCell ref="D1:G1"/>
  </mergeCells>
  <phoneticPr fontId="1" type="noConversion"/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FD81-A4F9-4653-90D0-34B0F9EEA5F5}">
  <dimension ref="A1:T2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C11" sqref="C11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5" width="27.5" style="1" bestFit="1" customWidth="1"/>
    <col min="6" max="6" width="18.25" style="1" customWidth="1"/>
    <col min="7" max="8" width="19.375" style="1" customWidth="1"/>
    <col min="9" max="16384" width="14.75" style="1"/>
  </cols>
  <sheetData>
    <row r="1" spans="1:8" s="6" customFormat="1" ht="45.75" customHeight="1" x14ac:dyDescent="0.15">
      <c r="C1" s="7"/>
      <c r="D1" s="40" t="s">
        <v>87</v>
      </c>
      <c r="E1" s="40"/>
      <c r="F1" s="40"/>
      <c r="G1" s="40"/>
      <c r="H1" s="18"/>
    </row>
    <row r="2" spans="1:8" ht="49.5" customHeight="1" x14ac:dyDescent="0.15">
      <c r="A2" s="2"/>
      <c r="B2" s="2"/>
      <c r="C2" s="2"/>
      <c r="D2" s="19" t="s">
        <v>32</v>
      </c>
    </row>
    <row r="3" spans="1:8" ht="24.95" customHeight="1" x14ac:dyDescent="0.15">
      <c r="A3" s="3"/>
      <c r="C3" s="3"/>
      <c r="D3" s="12" t="s">
        <v>0</v>
      </c>
      <c r="E3" s="11" t="s">
        <v>33</v>
      </c>
      <c r="F3" s="11" t="s">
        <v>34</v>
      </c>
      <c r="G3" s="11" t="s">
        <v>35</v>
      </c>
      <c r="H3" s="20" t="s">
        <v>1</v>
      </c>
    </row>
    <row r="4" spans="1:8" ht="24.95" customHeight="1" x14ac:dyDescent="0.15">
      <c r="A4" s="15"/>
      <c r="C4" s="3"/>
      <c r="D4" s="16">
        <f t="shared" ref="D4:D20" si="0">ROW()-3</f>
        <v>1</v>
      </c>
      <c r="E4" s="16" t="s">
        <v>36</v>
      </c>
      <c r="F4" s="16" t="s">
        <v>53</v>
      </c>
      <c r="G4" s="21">
        <v>18048057701</v>
      </c>
      <c r="H4" s="16"/>
    </row>
    <row r="5" spans="1:8" ht="24.95" customHeight="1" x14ac:dyDescent="0.15">
      <c r="A5" s="15"/>
      <c r="C5" s="3"/>
      <c r="D5" s="16">
        <f t="shared" si="0"/>
        <v>2</v>
      </c>
      <c r="E5" s="16" t="s">
        <v>37</v>
      </c>
      <c r="F5" s="16" t="s">
        <v>54</v>
      </c>
      <c r="G5" s="21">
        <v>18569957291</v>
      </c>
      <c r="H5" s="16"/>
    </row>
    <row r="6" spans="1:8" ht="24.95" customHeight="1" x14ac:dyDescent="0.15">
      <c r="A6" s="15"/>
      <c r="C6" s="3"/>
      <c r="D6" s="16">
        <f t="shared" si="0"/>
        <v>3</v>
      </c>
      <c r="E6" s="16" t="s">
        <v>38</v>
      </c>
      <c r="F6" s="16" t="s">
        <v>55</v>
      </c>
      <c r="G6" s="21">
        <v>13868400497</v>
      </c>
      <c r="H6" s="16"/>
    </row>
    <row r="7" spans="1:8" ht="24.95" customHeight="1" x14ac:dyDescent="0.15">
      <c r="A7" s="15"/>
      <c r="C7" s="3"/>
      <c r="D7" s="16">
        <f t="shared" si="0"/>
        <v>4</v>
      </c>
      <c r="E7" s="16" t="s">
        <v>39</v>
      </c>
      <c r="F7" s="16" t="s">
        <v>56</v>
      </c>
      <c r="G7" s="21">
        <v>15357409715</v>
      </c>
      <c r="H7" s="16"/>
    </row>
    <row r="8" spans="1:8" ht="24.95" customHeight="1" x14ac:dyDescent="0.15">
      <c r="A8" s="15"/>
      <c r="C8" s="3"/>
      <c r="D8" s="16">
        <f t="shared" si="0"/>
        <v>5</v>
      </c>
      <c r="E8" s="16" t="s">
        <v>40</v>
      </c>
      <c r="F8" s="16" t="s">
        <v>57</v>
      </c>
      <c r="G8" s="21">
        <v>13380068782</v>
      </c>
      <c r="H8" s="16"/>
    </row>
    <row r="9" spans="1:8" ht="24.95" customHeight="1" x14ac:dyDescent="0.15">
      <c r="A9" s="15"/>
      <c r="C9" s="3"/>
      <c r="D9" s="16">
        <f t="shared" si="0"/>
        <v>6</v>
      </c>
      <c r="E9" s="16" t="s">
        <v>41</v>
      </c>
      <c r="F9" s="16" t="s">
        <v>58</v>
      </c>
      <c r="G9" s="21">
        <v>18459488982</v>
      </c>
      <c r="H9" s="16"/>
    </row>
    <row r="10" spans="1:8" ht="24.95" customHeight="1" x14ac:dyDescent="0.15">
      <c r="A10" s="15"/>
      <c r="C10" s="3"/>
      <c r="D10" s="16">
        <f t="shared" si="0"/>
        <v>7</v>
      </c>
      <c r="E10" s="16" t="s">
        <v>42</v>
      </c>
      <c r="F10" s="16" t="s">
        <v>59</v>
      </c>
      <c r="G10" s="21">
        <v>15960374227</v>
      </c>
      <c r="H10" s="16"/>
    </row>
    <row r="11" spans="1:8" ht="24.95" customHeight="1" x14ac:dyDescent="0.15">
      <c r="A11" s="3"/>
      <c r="C11" s="3"/>
      <c r="D11" s="16">
        <f t="shared" si="0"/>
        <v>8</v>
      </c>
      <c r="E11" s="16" t="s">
        <v>43</v>
      </c>
      <c r="F11" s="16" t="s">
        <v>60</v>
      </c>
      <c r="G11" s="21">
        <v>15059189898</v>
      </c>
      <c r="H11" s="16"/>
    </row>
    <row r="12" spans="1:8" ht="24.95" customHeight="1" x14ac:dyDescent="0.15">
      <c r="A12" s="3"/>
      <c r="C12" s="3"/>
      <c r="D12" s="16">
        <f t="shared" si="0"/>
        <v>9</v>
      </c>
      <c r="E12" s="16" t="s">
        <v>44</v>
      </c>
      <c r="F12" s="16" t="s">
        <v>61</v>
      </c>
      <c r="G12" s="21">
        <v>13374339616</v>
      </c>
      <c r="H12" s="16"/>
    </row>
    <row r="13" spans="1:8" ht="24.95" customHeight="1" x14ac:dyDescent="0.15">
      <c r="A13" s="3"/>
      <c r="C13" s="3"/>
      <c r="D13" s="16">
        <f t="shared" si="0"/>
        <v>10</v>
      </c>
      <c r="E13" s="16" t="s">
        <v>45</v>
      </c>
      <c r="F13" s="16" t="s">
        <v>62</v>
      </c>
      <c r="G13" s="21">
        <v>18544077000</v>
      </c>
      <c r="H13" s="16"/>
    </row>
    <row r="14" spans="1:8" ht="24.95" customHeight="1" x14ac:dyDescent="0.15">
      <c r="A14" s="3"/>
      <c r="C14" s="3"/>
      <c r="D14" s="16">
        <f t="shared" si="0"/>
        <v>11</v>
      </c>
      <c r="E14" s="16" t="s">
        <v>46</v>
      </c>
      <c r="F14" s="16" t="s">
        <v>63</v>
      </c>
      <c r="G14" s="21">
        <v>15881714049</v>
      </c>
      <c r="H14" s="16"/>
    </row>
    <row r="15" spans="1:8" ht="24.95" customHeight="1" x14ac:dyDescent="0.15">
      <c r="A15" s="3"/>
      <c r="C15" s="3"/>
      <c r="D15" s="17">
        <f t="shared" si="0"/>
        <v>12</v>
      </c>
      <c r="E15" s="17" t="s">
        <v>47</v>
      </c>
      <c r="F15" s="16" t="s">
        <v>64</v>
      </c>
      <c r="G15" s="21">
        <v>13090293051</v>
      </c>
      <c r="H15" s="16"/>
    </row>
    <row r="16" spans="1:8" ht="24.95" customHeight="1" x14ac:dyDescent="0.15">
      <c r="A16" s="3"/>
      <c r="C16" s="3"/>
      <c r="D16" s="17">
        <f t="shared" si="0"/>
        <v>13</v>
      </c>
      <c r="E16" s="17" t="s">
        <v>48</v>
      </c>
      <c r="F16" s="16" t="s">
        <v>65</v>
      </c>
      <c r="G16" s="21">
        <v>13945153566</v>
      </c>
      <c r="H16" s="16"/>
    </row>
    <row r="17" spans="1:20" ht="24.95" customHeight="1" x14ac:dyDescent="0.15">
      <c r="A17" s="3"/>
      <c r="C17" s="3"/>
      <c r="D17" s="17">
        <f t="shared" si="0"/>
        <v>14</v>
      </c>
      <c r="E17" s="17" t="s">
        <v>49</v>
      </c>
      <c r="F17" s="16" t="s">
        <v>66</v>
      </c>
      <c r="G17" s="21">
        <v>15375652128</v>
      </c>
      <c r="H17" s="16"/>
    </row>
    <row r="18" spans="1:20" ht="24.95" customHeight="1" x14ac:dyDescent="0.15">
      <c r="A18" s="3"/>
      <c r="C18" s="3"/>
      <c r="D18" s="17">
        <f t="shared" si="0"/>
        <v>15</v>
      </c>
      <c r="E18" s="17" t="s">
        <v>50</v>
      </c>
      <c r="F18" s="16" t="s">
        <v>67</v>
      </c>
      <c r="G18" s="21">
        <v>13450830612</v>
      </c>
      <c r="H18" s="16"/>
    </row>
    <row r="19" spans="1:20" ht="24.95" customHeight="1" x14ac:dyDescent="0.15">
      <c r="D19" s="17">
        <f t="shared" si="0"/>
        <v>16</v>
      </c>
      <c r="E19" s="17" t="s">
        <v>51</v>
      </c>
      <c r="F19" s="16" t="s">
        <v>68</v>
      </c>
      <c r="G19" s="21">
        <v>18559759424</v>
      </c>
      <c r="H19" s="16"/>
    </row>
    <row r="20" spans="1:20" ht="24.95" customHeight="1" x14ac:dyDescent="0.15">
      <c r="D20" s="17">
        <f t="shared" si="0"/>
        <v>17</v>
      </c>
      <c r="E20" s="17" t="s">
        <v>52</v>
      </c>
      <c r="F20" s="16" t="s">
        <v>69</v>
      </c>
      <c r="G20" s="21">
        <v>13625144816</v>
      </c>
      <c r="H20" s="16"/>
    </row>
    <row r="23" spans="1:20" ht="24.95" customHeight="1" x14ac:dyDescent="0.1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</row>
  </sheetData>
  <mergeCells count="2">
    <mergeCell ref="D1:G1"/>
    <mergeCell ref="B23:T23"/>
  </mergeCells>
  <phoneticPr fontId="1" type="noConversion"/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FF23-5B3E-4D79-B6AB-B413FCE3E6F5}">
  <dimension ref="A1:T2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D3" sqref="D3:H20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5" width="27.5" style="1" bestFit="1" customWidth="1"/>
    <col min="6" max="6" width="18.25" style="1" customWidth="1"/>
    <col min="7" max="8" width="19.375" style="1" customWidth="1"/>
    <col min="9" max="16384" width="14.75" style="1"/>
  </cols>
  <sheetData>
    <row r="1" spans="1:8" s="6" customFormat="1" ht="45.75" customHeight="1" x14ac:dyDescent="0.15">
      <c r="C1" s="7"/>
      <c r="D1" s="40" t="s">
        <v>87</v>
      </c>
      <c r="E1" s="40"/>
      <c r="F1" s="40"/>
      <c r="G1" s="40"/>
      <c r="H1" s="18"/>
    </row>
    <row r="2" spans="1:8" ht="49.5" customHeight="1" x14ac:dyDescent="0.15">
      <c r="A2" s="2"/>
      <c r="B2" s="2"/>
      <c r="C2" s="2"/>
      <c r="D2" s="19" t="s">
        <v>85</v>
      </c>
    </row>
    <row r="3" spans="1:8" ht="24.95" customHeight="1" x14ac:dyDescent="0.15">
      <c r="A3" s="3"/>
      <c r="C3" s="3"/>
      <c r="D3" s="12" t="s">
        <v>0</v>
      </c>
      <c r="E3" s="11" t="s">
        <v>86</v>
      </c>
      <c r="F3" s="11" t="s">
        <v>34</v>
      </c>
      <c r="G3" s="11" t="s">
        <v>35</v>
      </c>
      <c r="H3" s="20" t="s">
        <v>1</v>
      </c>
    </row>
    <row r="4" spans="1:8" ht="24.95" customHeight="1" x14ac:dyDescent="0.15">
      <c r="A4" s="15"/>
      <c r="C4" s="3"/>
      <c r="D4" s="16">
        <f t="shared" ref="D4:D20" si="0">ROW()-3</f>
        <v>1</v>
      </c>
      <c r="E4" s="16" t="s">
        <v>36</v>
      </c>
      <c r="F4" s="16" t="s">
        <v>53</v>
      </c>
      <c r="G4" s="21">
        <v>18048057701</v>
      </c>
      <c r="H4" s="16"/>
    </row>
    <row r="5" spans="1:8" ht="24.95" customHeight="1" x14ac:dyDescent="0.15">
      <c r="A5" s="15"/>
      <c r="C5" s="3"/>
      <c r="D5" s="16">
        <f t="shared" si="0"/>
        <v>2</v>
      </c>
      <c r="E5" s="16" t="s">
        <v>37</v>
      </c>
      <c r="F5" s="16" t="s">
        <v>54</v>
      </c>
      <c r="G5" s="21">
        <v>18569957291</v>
      </c>
      <c r="H5" s="16"/>
    </row>
    <row r="6" spans="1:8" ht="24.95" customHeight="1" x14ac:dyDescent="0.15">
      <c r="A6" s="15"/>
      <c r="C6" s="3"/>
      <c r="D6" s="16">
        <f t="shared" si="0"/>
        <v>3</v>
      </c>
      <c r="E6" s="16" t="s">
        <v>38</v>
      </c>
      <c r="F6" s="16" t="s">
        <v>55</v>
      </c>
      <c r="G6" s="21">
        <v>13868400497</v>
      </c>
      <c r="H6" s="16"/>
    </row>
    <row r="7" spans="1:8" ht="24.95" customHeight="1" x14ac:dyDescent="0.15">
      <c r="A7" s="15"/>
      <c r="C7" s="3"/>
      <c r="D7" s="16">
        <f t="shared" si="0"/>
        <v>4</v>
      </c>
      <c r="E7" s="16" t="s">
        <v>39</v>
      </c>
      <c r="F7" s="16" t="s">
        <v>56</v>
      </c>
      <c r="G7" s="21">
        <v>15357409715</v>
      </c>
      <c r="H7" s="16"/>
    </row>
    <row r="8" spans="1:8" ht="24.95" customHeight="1" x14ac:dyDescent="0.15">
      <c r="A8" s="15"/>
      <c r="C8" s="3"/>
      <c r="D8" s="16">
        <f t="shared" si="0"/>
        <v>5</v>
      </c>
      <c r="E8" s="16" t="s">
        <v>40</v>
      </c>
      <c r="F8" s="16" t="s">
        <v>57</v>
      </c>
      <c r="G8" s="21">
        <v>13380068782</v>
      </c>
      <c r="H8" s="16"/>
    </row>
    <row r="9" spans="1:8" ht="24.95" customHeight="1" x14ac:dyDescent="0.15">
      <c r="A9" s="15"/>
      <c r="C9" s="3"/>
      <c r="D9" s="16">
        <f t="shared" si="0"/>
        <v>6</v>
      </c>
      <c r="E9" s="16" t="s">
        <v>41</v>
      </c>
      <c r="F9" s="16" t="s">
        <v>58</v>
      </c>
      <c r="G9" s="21">
        <v>18459488982</v>
      </c>
      <c r="H9" s="16"/>
    </row>
    <row r="10" spans="1:8" ht="24.95" customHeight="1" x14ac:dyDescent="0.15">
      <c r="A10" s="15"/>
      <c r="C10" s="3"/>
      <c r="D10" s="16">
        <f t="shared" si="0"/>
        <v>7</v>
      </c>
      <c r="E10" s="16" t="s">
        <v>42</v>
      </c>
      <c r="F10" s="16" t="s">
        <v>59</v>
      </c>
      <c r="G10" s="21">
        <v>15960374227</v>
      </c>
      <c r="H10" s="16"/>
    </row>
    <row r="11" spans="1:8" ht="24.95" customHeight="1" x14ac:dyDescent="0.15">
      <c r="A11" s="3"/>
      <c r="C11" s="3"/>
      <c r="D11" s="16">
        <f t="shared" si="0"/>
        <v>8</v>
      </c>
      <c r="E11" s="16" t="s">
        <v>43</v>
      </c>
      <c r="F11" s="16" t="s">
        <v>60</v>
      </c>
      <c r="G11" s="21">
        <v>15059189898</v>
      </c>
      <c r="H11" s="16"/>
    </row>
    <row r="12" spans="1:8" ht="24.95" customHeight="1" x14ac:dyDescent="0.15">
      <c r="A12" s="3"/>
      <c r="C12" s="3"/>
      <c r="D12" s="16">
        <f t="shared" si="0"/>
        <v>9</v>
      </c>
      <c r="E12" s="16" t="s">
        <v>44</v>
      </c>
      <c r="F12" s="16" t="s">
        <v>61</v>
      </c>
      <c r="G12" s="21">
        <v>13374339616</v>
      </c>
      <c r="H12" s="16"/>
    </row>
    <row r="13" spans="1:8" ht="24.95" customHeight="1" x14ac:dyDescent="0.15">
      <c r="A13" s="3"/>
      <c r="C13" s="3"/>
      <c r="D13" s="16">
        <f t="shared" si="0"/>
        <v>10</v>
      </c>
      <c r="E13" s="16" t="s">
        <v>45</v>
      </c>
      <c r="F13" s="16" t="s">
        <v>62</v>
      </c>
      <c r="G13" s="21">
        <v>18544077000</v>
      </c>
      <c r="H13" s="16"/>
    </row>
    <row r="14" spans="1:8" ht="24.95" customHeight="1" x14ac:dyDescent="0.15">
      <c r="A14" s="3"/>
      <c r="C14" s="3"/>
      <c r="D14" s="16">
        <f t="shared" si="0"/>
        <v>11</v>
      </c>
      <c r="E14" s="16" t="s">
        <v>46</v>
      </c>
      <c r="F14" s="16" t="s">
        <v>63</v>
      </c>
      <c r="G14" s="21">
        <v>15881714049</v>
      </c>
      <c r="H14" s="16"/>
    </row>
    <row r="15" spans="1:8" ht="24.95" customHeight="1" x14ac:dyDescent="0.15">
      <c r="A15" s="3"/>
      <c r="C15" s="3"/>
      <c r="D15" s="17">
        <f t="shared" si="0"/>
        <v>12</v>
      </c>
      <c r="E15" s="17" t="s">
        <v>47</v>
      </c>
      <c r="F15" s="16" t="s">
        <v>64</v>
      </c>
      <c r="G15" s="21">
        <v>13090293051</v>
      </c>
      <c r="H15" s="16"/>
    </row>
    <row r="16" spans="1:8" ht="24.95" customHeight="1" x14ac:dyDescent="0.15">
      <c r="A16" s="3"/>
      <c r="C16" s="3"/>
      <c r="D16" s="17">
        <f t="shared" si="0"/>
        <v>13</v>
      </c>
      <c r="E16" s="17" t="s">
        <v>48</v>
      </c>
      <c r="F16" s="16" t="s">
        <v>65</v>
      </c>
      <c r="G16" s="21">
        <v>13945153566</v>
      </c>
      <c r="H16" s="16"/>
    </row>
    <row r="17" spans="1:20" ht="24.95" customHeight="1" x14ac:dyDescent="0.15">
      <c r="A17" s="3"/>
      <c r="C17" s="3"/>
      <c r="D17" s="17">
        <f t="shared" si="0"/>
        <v>14</v>
      </c>
      <c r="E17" s="17" t="s">
        <v>49</v>
      </c>
      <c r="F17" s="16" t="s">
        <v>66</v>
      </c>
      <c r="G17" s="21">
        <v>15375652128</v>
      </c>
      <c r="H17" s="16"/>
    </row>
    <row r="18" spans="1:20" ht="24.95" customHeight="1" x14ac:dyDescent="0.15">
      <c r="A18" s="3"/>
      <c r="C18" s="3"/>
      <c r="D18" s="17">
        <f t="shared" si="0"/>
        <v>15</v>
      </c>
      <c r="E18" s="17" t="s">
        <v>50</v>
      </c>
      <c r="F18" s="16" t="s">
        <v>67</v>
      </c>
      <c r="G18" s="21">
        <v>13450830612</v>
      </c>
      <c r="H18" s="16"/>
    </row>
    <row r="19" spans="1:20" ht="24.95" customHeight="1" x14ac:dyDescent="0.15">
      <c r="D19" s="17">
        <f t="shared" si="0"/>
        <v>16</v>
      </c>
      <c r="E19" s="17" t="s">
        <v>51</v>
      </c>
      <c r="F19" s="16" t="s">
        <v>68</v>
      </c>
      <c r="G19" s="21">
        <v>18559759424</v>
      </c>
      <c r="H19" s="16"/>
    </row>
    <row r="20" spans="1:20" ht="24.95" customHeight="1" x14ac:dyDescent="0.15">
      <c r="D20" s="17">
        <f t="shared" si="0"/>
        <v>17</v>
      </c>
      <c r="E20" s="17" t="s">
        <v>52</v>
      </c>
      <c r="F20" s="16" t="s">
        <v>69</v>
      </c>
      <c r="G20" s="21">
        <v>13625144816</v>
      </c>
      <c r="H20" s="16"/>
    </row>
    <row r="23" spans="1:20" ht="24.95" customHeight="1" x14ac:dyDescent="0.1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</row>
  </sheetData>
  <mergeCells count="2">
    <mergeCell ref="D1:G1"/>
    <mergeCell ref="B23:T23"/>
  </mergeCells>
  <phoneticPr fontId="1" type="noConversion"/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4A69-4762-4FE3-A566-FC68F8FD77AA}">
  <dimension ref="A1:O20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D3" sqref="D3:O20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6" width="18" style="1" customWidth="1"/>
    <col min="7" max="7" width="13.625" style="1" customWidth="1"/>
    <col min="8" max="9" width="9.5" style="1" bestFit="1" customWidth="1"/>
    <col min="10" max="10" width="9.5" style="1" customWidth="1"/>
    <col min="11" max="11" width="9.5" style="1" bestFit="1" customWidth="1"/>
    <col min="12" max="12" width="14.75" style="1"/>
    <col min="13" max="13" width="24.375" style="1" customWidth="1"/>
    <col min="14" max="16384" width="14.75" style="1"/>
  </cols>
  <sheetData>
    <row r="1" spans="1:15" s="6" customFormat="1" ht="45.75" customHeight="1" x14ac:dyDescent="0.15">
      <c r="C1" s="7"/>
      <c r="D1" s="40" t="s">
        <v>87</v>
      </c>
      <c r="E1" s="40"/>
      <c r="F1" s="40"/>
      <c r="G1" s="40"/>
      <c r="H1" s="18"/>
    </row>
    <row r="2" spans="1:15" ht="49.5" customHeight="1" x14ac:dyDescent="0.15">
      <c r="A2" s="2"/>
      <c r="B2" s="2"/>
      <c r="C2" s="2"/>
      <c r="D2" s="19" t="s">
        <v>70</v>
      </c>
    </row>
    <row r="3" spans="1:15" ht="24.95" customHeight="1" x14ac:dyDescent="0.15">
      <c r="A3" s="3"/>
      <c r="C3" s="3"/>
      <c r="D3" s="12" t="s">
        <v>0</v>
      </c>
      <c r="E3" s="11" t="s">
        <v>71</v>
      </c>
      <c r="F3" s="11" t="s">
        <v>80</v>
      </c>
      <c r="G3" s="11" t="s">
        <v>5</v>
      </c>
      <c r="H3" s="20" t="s">
        <v>78</v>
      </c>
      <c r="I3" s="23" t="s">
        <v>7</v>
      </c>
      <c r="J3" s="23" t="s">
        <v>81</v>
      </c>
      <c r="K3" s="23" t="s">
        <v>79</v>
      </c>
      <c r="L3" s="23" t="s">
        <v>73</v>
      </c>
      <c r="M3" s="23" t="s">
        <v>74</v>
      </c>
      <c r="N3" s="23" t="s">
        <v>77</v>
      </c>
      <c r="O3" s="23" t="s">
        <v>1</v>
      </c>
    </row>
    <row r="4" spans="1:15" ht="24.95" customHeight="1" x14ac:dyDescent="0.15">
      <c r="A4" s="15"/>
      <c r="C4" s="3"/>
      <c r="D4" s="16">
        <f t="shared" ref="D4:D20" si="0">ROW()-3</f>
        <v>1</v>
      </c>
      <c r="E4" s="29">
        <f t="shared" ref="E4:E20" ca="1" si="1">TODAY()+ROW()</f>
        <v>43954</v>
      </c>
      <c r="F4" s="29" t="s">
        <v>93</v>
      </c>
      <c r="G4" s="16" t="str">
        <f ca="1">IFERROR(VLOOKUP(表_入库明细[[#This Row],[商品编码]],表_商品[[商品编码]:[单价]],2),"")</f>
        <v/>
      </c>
      <c r="H4" s="16" t="str">
        <f ca="1">IFERROR(VLOOKUP(表_入库明细[[#This Row],[商品编码]],表_商品[[商品编码]:[单价]],3),"")</f>
        <v/>
      </c>
      <c r="I4" s="22" t="str">
        <f ca="1">IFERROR(VLOOKUP(表_入库明细[[#This Row],[商品编码]],表_商品[[商品编码]:[单价]],4),"")</f>
        <v/>
      </c>
      <c r="J4" s="30" t="str">
        <f ca="1">IFERROR(VLOOKUP(表_入库明细[[#This Row],[商品编码]],表_商品[[商品编码]:[单价]],5),"")</f>
        <v/>
      </c>
      <c r="K4" s="22">
        <f t="shared" ref="K4:K20" ca="1" si="2">RANDBETWEEN(10,99)</f>
        <v>48</v>
      </c>
      <c r="L4" s="28" t="str">
        <f ca="1">IFERROR(表_入库明细[[#This Row],[单价]]*表_入库明细[[#This Row],[数量]],"")</f>
        <v/>
      </c>
      <c r="M4" s="22" t="s">
        <v>38</v>
      </c>
      <c r="N4" s="22"/>
      <c r="O4" s="22"/>
    </row>
    <row r="5" spans="1:15" ht="24.95" customHeight="1" x14ac:dyDescent="0.15">
      <c r="A5" s="15"/>
      <c r="C5" s="3"/>
      <c r="D5" s="16">
        <f t="shared" si="0"/>
        <v>2</v>
      </c>
      <c r="E5" s="29">
        <f t="shared" ca="1" si="1"/>
        <v>43955</v>
      </c>
      <c r="F5" s="29" t="s">
        <v>95</v>
      </c>
      <c r="G5" s="16" t="str">
        <f ca="1">IFERROR(VLOOKUP(表_入库明细[[#This Row],[商品编码]],表_商品[[商品编码]:[单价]],2),"")</f>
        <v/>
      </c>
      <c r="H5" s="16" t="str">
        <f ca="1">IFERROR(VLOOKUP(表_入库明细[[#This Row],[商品编码]],表_商品[[商品编码]:[单价]],3),"")</f>
        <v/>
      </c>
      <c r="I5" s="22" t="str">
        <f ca="1">IFERROR(VLOOKUP(表_入库明细[[#This Row],[商品编码]],表_商品[[商品编码]:[单价]],4),"")</f>
        <v/>
      </c>
      <c r="J5" s="30" t="str">
        <f ca="1">IFERROR(VLOOKUP(表_入库明细[[#This Row],[商品编码]],表_商品[[商品编码]:[单价]],5),"")</f>
        <v/>
      </c>
      <c r="K5" s="22">
        <f t="shared" ca="1" si="2"/>
        <v>26</v>
      </c>
      <c r="L5" s="28" t="str">
        <f ca="1">IFERROR(表_入库明细[[#This Row],[单价]]*表_入库明细[[#This Row],[数量]],"")</f>
        <v/>
      </c>
      <c r="M5" s="22" t="s">
        <v>45</v>
      </c>
      <c r="N5" s="22"/>
      <c r="O5" s="22"/>
    </row>
    <row r="6" spans="1:15" ht="24.95" customHeight="1" x14ac:dyDescent="0.15">
      <c r="A6" s="15"/>
      <c r="C6" s="3"/>
      <c r="D6" s="16">
        <f t="shared" si="0"/>
        <v>3</v>
      </c>
      <c r="E6" s="29">
        <f t="shared" ca="1" si="1"/>
        <v>43956</v>
      </c>
      <c r="F6" s="29" t="s">
        <v>97</v>
      </c>
      <c r="G6" s="16" t="str">
        <f ca="1">IFERROR(VLOOKUP(表_入库明细[[#This Row],[商品编码]],表_商品[[商品编码]:[单价]],2),"")</f>
        <v/>
      </c>
      <c r="H6" s="16" t="str">
        <f ca="1">IFERROR(VLOOKUP(表_入库明细[[#This Row],[商品编码]],表_商品[[商品编码]:[单价]],3),"")</f>
        <v/>
      </c>
      <c r="I6" s="22" t="str">
        <f ca="1">IFERROR(VLOOKUP(表_入库明细[[#This Row],[商品编码]],表_商品[[商品编码]:[单价]],4),"")</f>
        <v/>
      </c>
      <c r="J6" s="30" t="str">
        <f ca="1">IFERROR(VLOOKUP(表_入库明细[[#This Row],[商品编码]],表_商品[[商品编码]:[单价]],5),"")</f>
        <v/>
      </c>
      <c r="K6" s="22">
        <f t="shared" ca="1" si="2"/>
        <v>46</v>
      </c>
      <c r="L6" s="28" t="str">
        <f ca="1">IFERROR(表_入库明细[[#This Row],[单价]]*表_入库明细[[#This Row],[数量]],"")</f>
        <v/>
      </c>
      <c r="M6" s="22" t="s">
        <v>38</v>
      </c>
      <c r="N6" s="22"/>
      <c r="O6" s="22"/>
    </row>
    <row r="7" spans="1:15" ht="24.95" customHeight="1" x14ac:dyDescent="0.15">
      <c r="A7" s="15"/>
      <c r="C7" s="3"/>
      <c r="D7" s="16">
        <f t="shared" si="0"/>
        <v>4</v>
      </c>
      <c r="E7" s="29">
        <f t="shared" ca="1" si="1"/>
        <v>43957</v>
      </c>
      <c r="F7" s="29" t="s">
        <v>97</v>
      </c>
      <c r="G7" s="16" t="str">
        <f ca="1">IFERROR(VLOOKUP(表_入库明细[[#This Row],[商品编码]],表_商品[[商品编码]:[单价]],2),"")</f>
        <v/>
      </c>
      <c r="H7" s="16" t="str">
        <f ca="1">IFERROR(VLOOKUP(表_入库明细[[#This Row],[商品编码]],表_商品[[商品编码]:[单价]],3),"")</f>
        <v/>
      </c>
      <c r="I7" s="22" t="str">
        <f ca="1">IFERROR(VLOOKUP(表_入库明细[[#This Row],[商品编码]],表_商品[[商品编码]:[单价]],4),"")</f>
        <v/>
      </c>
      <c r="J7" s="30" t="str">
        <f ca="1">IFERROR(VLOOKUP(表_入库明细[[#This Row],[商品编码]],表_商品[[商品编码]:[单价]],5),"")</f>
        <v/>
      </c>
      <c r="K7" s="22">
        <f t="shared" ca="1" si="2"/>
        <v>30</v>
      </c>
      <c r="L7" s="28" t="str">
        <f ca="1">IFERROR(表_入库明细[[#This Row],[单价]]*表_入库明细[[#This Row],[数量]],"")</f>
        <v/>
      </c>
      <c r="M7" s="22" t="s">
        <v>41</v>
      </c>
      <c r="N7" s="22"/>
      <c r="O7" s="22"/>
    </row>
    <row r="8" spans="1:15" ht="24.95" customHeight="1" x14ac:dyDescent="0.15">
      <c r="A8" s="15"/>
      <c r="C8" s="3"/>
      <c r="D8" s="16">
        <f t="shared" si="0"/>
        <v>5</v>
      </c>
      <c r="E8" s="29">
        <f t="shared" ca="1" si="1"/>
        <v>43958</v>
      </c>
      <c r="F8" s="29" t="s">
        <v>98</v>
      </c>
      <c r="G8" s="16" t="str">
        <f ca="1">IFERROR(VLOOKUP(表_入库明细[[#This Row],[商品编码]],表_商品[[商品编码]:[单价]],2),"")</f>
        <v/>
      </c>
      <c r="H8" s="16" t="str">
        <f ca="1">IFERROR(VLOOKUP(表_入库明细[[#This Row],[商品编码]],表_商品[[商品编码]:[单价]],3),"")</f>
        <v/>
      </c>
      <c r="I8" s="22" t="str">
        <f ca="1">IFERROR(VLOOKUP(表_入库明细[[#This Row],[商品编码]],表_商品[[商品编码]:[单价]],4),"")</f>
        <v/>
      </c>
      <c r="J8" s="30" t="str">
        <f ca="1">IFERROR(VLOOKUP(表_入库明细[[#This Row],[商品编码]],表_商品[[商品编码]:[单价]],5),"")</f>
        <v/>
      </c>
      <c r="K8" s="22">
        <f t="shared" ca="1" si="2"/>
        <v>69</v>
      </c>
      <c r="L8" s="28" t="str">
        <f ca="1">IFERROR(表_入库明细[[#This Row],[单价]]*表_入库明细[[#This Row],[数量]],"")</f>
        <v/>
      </c>
      <c r="M8" s="22" t="s">
        <v>43</v>
      </c>
      <c r="N8" s="22"/>
      <c r="O8" s="22"/>
    </row>
    <row r="9" spans="1:15" ht="24.95" customHeight="1" x14ac:dyDescent="0.15">
      <c r="A9" s="15"/>
      <c r="C9" s="3"/>
      <c r="D9" s="16">
        <f t="shared" si="0"/>
        <v>6</v>
      </c>
      <c r="E9" s="29">
        <f t="shared" ca="1" si="1"/>
        <v>43959</v>
      </c>
      <c r="F9" s="29" t="s">
        <v>99</v>
      </c>
      <c r="G9" s="16" t="str">
        <f ca="1">IFERROR(VLOOKUP(表_入库明细[[#This Row],[商品编码]],表_商品[[商品编码]:[单价]],2),"")</f>
        <v/>
      </c>
      <c r="H9" s="16" t="str">
        <f ca="1">IFERROR(VLOOKUP(表_入库明细[[#This Row],[商品编码]],表_商品[[商品编码]:[单价]],3),"")</f>
        <v/>
      </c>
      <c r="I9" s="22" t="str">
        <f ca="1">IFERROR(VLOOKUP(表_入库明细[[#This Row],[商品编码]],表_商品[[商品编码]:[单价]],4),"")</f>
        <v/>
      </c>
      <c r="J9" s="30" t="str">
        <f ca="1">IFERROR(VLOOKUP(表_入库明细[[#This Row],[商品编码]],表_商品[[商品编码]:[单价]],5),"")</f>
        <v/>
      </c>
      <c r="K9" s="22">
        <f t="shared" ca="1" si="2"/>
        <v>86</v>
      </c>
      <c r="L9" s="28" t="str">
        <f ca="1">IFERROR(表_入库明细[[#This Row],[单价]]*表_入库明细[[#This Row],[数量]],"")</f>
        <v/>
      </c>
      <c r="M9" s="22" t="s">
        <v>42</v>
      </c>
      <c r="N9" s="22"/>
      <c r="O9" s="22"/>
    </row>
    <row r="10" spans="1:15" ht="24.95" customHeight="1" x14ac:dyDescent="0.15">
      <c r="A10" s="15"/>
      <c r="C10" s="3"/>
      <c r="D10" s="16">
        <f t="shared" si="0"/>
        <v>7</v>
      </c>
      <c r="E10" s="29">
        <f t="shared" ca="1" si="1"/>
        <v>43960</v>
      </c>
      <c r="F10" s="29" t="s">
        <v>100</v>
      </c>
      <c r="G10" s="16" t="str">
        <f ca="1">IFERROR(VLOOKUP(表_入库明细[[#This Row],[商品编码]],表_商品[[商品编码]:[单价]],2),"")</f>
        <v/>
      </c>
      <c r="H10" s="16" t="str">
        <f ca="1">IFERROR(VLOOKUP(表_入库明细[[#This Row],[商品编码]],表_商品[[商品编码]:[单价]],3),"")</f>
        <v/>
      </c>
      <c r="I10" s="22" t="str">
        <f ca="1">IFERROR(VLOOKUP(表_入库明细[[#This Row],[商品编码]],表_商品[[商品编码]:[单价]],4),"")</f>
        <v/>
      </c>
      <c r="J10" s="30" t="str">
        <f ca="1">IFERROR(VLOOKUP(表_入库明细[[#This Row],[商品编码]],表_商品[[商品编码]:[单价]],5),"")</f>
        <v/>
      </c>
      <c r="K10" s="22">
        <f t="shared" ca="1" si="2"/>
        <v>65</v>
      </c>
      <c r="L10" s="28" t="str">
        <f ca="1">IFERROR(表_入库明细[[#This Row],[单价]]*表_入库明细[[#This Row],[数量]],"")</f>
        <v/>
      </c>
      <c r="M10" s="22" t="s">
        <v>46</v>
      </c>
      <c r="N10" s="22"/>
      <c r="O10" s="22"/>
    </row>
    <row r="11" spans="1:15" ht="24.95" customHeight="1" x14ac:dyDescent="0.15">
      <c r="A11" s="3"/>
      <c r="C11" s="3"/>
      <c r="D11" s="16">
        <f t="shared" si="0"/>
        <v>8</v>
      </c>
      <c r="E11" s="29">
        <f t="shared" ca="1" si="1"/>
        <v>43961</v>
      </c>
      <c r="F11" s="29" t="s">
        <v>101</v>
      </c>
      <c r="G11" s="16" t="str">
        <f ca="1">IFERROR(VLOOKUP(表_入库明细[[#This Row],[商品编码]],表_商品[[商品编码]:[单价]],2),"")</f>
        <v/>
      </c>
      <c r="H11" s="16" t="str">
        <f ca="1">IFERROR(VLOOKUP(表_入库明细[[#This Row],[商品编码]],表_商品[[商品编码]:[单价]],3),"")</f>
        <v/>
      </c>
      <c r="I11" s="22" t="str">
        <f ca="1">IFERROR(VLOOKUP(表_入库明细[[#This Row],[商品编码]],表_商品[[商品编码]:[单价]],4),"")</f>
        <v/>
      </c>
      <c r="J11" s="30" t="str">
        <f ca="1">IFERROR(VLOOKUP(表_入库明细[[#This Row],[商品编码]],表_商品[[商品编码]:[单价]],5),"")</f>
        <v/>
      </c>
      <c r="K11" s="22">
        <f t="shared" ca="1" si="2"/>
        <v>43</v>
      </c>
      <c r="L11" s="28" t="str">
        <f ca="1">IFERROR(表_入库明细[[#This Row],[单价]]*表_入库明细[[#This Row],[数量]],"")</f>
        <v/>
      </c>
      <c r="M11" s="22" t="s">
        <v>38</v>
      </c>
      <c r="N11" s="22"/>
      <c r="O11" s="22"/>
    </row>
    <row r="12" spans="1:15" ht="24.95" customHeight="1" x14ac:dyDescent="0.15">
      <c r="A12" s="3"/>
      <c r="C12" s="3"/>
      <c r="D12" s="16">
        <f t="shared" si="0"/>
        <v>9</v>
      </c>
      <c r="E12" s="29">
        <f t="shared" ca="1" si="1"/>
        <v>43962</v>
      </c>
      <c r="F12" s="29" t="s">
        <v>102</v>
      </c>
      <c r="G12" s="16" t="str">
        <f ca="1">IFERROR(VLOOKUP(表_入库明细[[#This Row],[商品编码]],表_商品[[商品编码]:[单价]],2),"")</f>
        <v/>
      </c>
      <c r="H12" s="16" t="str">
        <f ca="1">IFERROR(VLOOKUP(表_入库明细[[#This Row],[商品编码]],表_商品[[商品编码]:[单价]],3),"")</f>
        <v/>
      </c>
      <c r="I12" s="22" t="str">
        <f ca="1">IFERROR(VLOOKUP(表_入库明细[[#This Row],[商品编码]],表_商品[[商品编码]:[单价]],4),"")</f>
        <v/>
      </c>
      <c r="J12" s="30" t="str">
        <f ca="1">IFERROR(VLOOKUP(表_入库明细[[#This Row],[商品编码]],表_商品[[商品编码]:[单价]],5),"")</f>
        <v/>
      </c>
      <c r="K12" s="22">
        <f t="shared" ca="1" si="2"/>
        <v>62</v>
      </c>
      <c r="L12" s="28" t="str">
        <f ca="1">IFERROR(表_入库明细[[#This Row],[单价]]*表_入库明细[[#This Row],[数量]],"")</f>
        <v/>
      </c>
      <c r="M12" s="22" t="s">
        <v>45</v>
      </c>
      <c r="N12" s="22"/>
      <c r="O12" s="22"/>
    </row>
    <row r="13" spans="1:15" ht="24.95" customHeight="1" x14ac:dyDescent="0.15">
      <c r="A13" s="3"/>
      <c r="C13" s="3"/>
      <c r="D13" s="16">
        <f t="shared" si="0"/>
        <v>10</v>
      </c>
      <c r="E13" s="29">
        <f t="shared" ca="1" si="1"/>
        <v>43963</v>
      </c>
      <c r="F13" s="29" t="s">
        <v>96</v>
      </c>
      <c r="G13" s="16" t="str">
        <f ca="1">IFERROR(VLOOKUP(表_入库明细[[#This Row],[商品编码]],表_商品[[商品编码]:[单价]],2),"")</f>
        <v/>
      </c>
      <c r="H13" s="16" t="str">
        <f ca="1">IFERROR(VLOOKUP(表_入库明细[[#This Row],[商品编码]],表_商品[[商品编码]:[单价]],3),"")</f>
        <v/>
      </c>
      <c r="I13" s="22" t="str">
        <f ca="1">IFERROR(VLOOKUP(表_入库明细[[#This Row],[商品编码]],表_商品[[商品编码]:[单价]],4),"")</f>
        <v/>
      </c>
      <c r="J13" s="30" t="str">
        <f ca="1">IFERROR(VLOOKUP(表_入库明细[[#This Row],[商品编码]],表_商品[[商品编码]:[单价]],5),"")</f>
        <v/>
      </c>
      <c r="K13" s="22">
        <f t="shared" ca="1" si="2"/>
        <v>92</v>
      </c>
      <c r="L13" s="28" t="str">
        <f ca="1">IFERROR(表_入库明细[[#This Row],[单价]]*表_入库明细[[#This Row],[数量]],"")</f>
        <v/>
      </c>
      <c r="M13" s="22" t="s">
        <v>38</v>
      </c>
      <c r="N13" s="22"/>
      <c r="O13" s="22"/>
    </row>
    <row r="14" spans="1:15" ht="24.95" customHeight="1" x14ac:dyDescent="0.15">
      <c r="A14" s="3"/>
      <c r="C14" s="3"/>
      <c r="D14" s="16">
        <f t="shared" si="0"/>
        <v>11</v>
      </c>
      <c r="E14" s="29">
        <f t="shared" ca="1" si="1"/>
        <v>43964</v>
      </c>
      <c r="F14" s="29" t="s">
        <v>103</v>
      </c>
      <c r="G14" s="16" t="str">
        <f ca="1">IFERROR(VLOOKUP(表_入库明细[[#This Row],[商品编码]],表_商品[[商品编码]:[单价]],2),"")</f>
        <v/>
      </c>
      <c r="H14" s="16" t="str">
        <f ca="1">IFERROR(VLOOKUP(表_入库明细[[#This Row],[商品编码]],表_商品[[商品编码]:[单价]],3),"")</f>
        <v/>
      </c>
      <c r="I14" s="22" t="str">
        <f ca="1">IFERROR(VLOOKUP(表_入库明细[[#This Row],[商品编码]],表_商品[[商品编码]:[单价]],4),"")</f>
        <v/>
      </c>
      <c r="J14" s="30" t="str">
        <f ca="1">IFERROR(VLOOKUP(表_入库明细[[#This Row],[商品编码]],表_商品[[商品编码]:[单价]],5),"")</f>
        <v/>
      </c>
      <c r="K14" s="22">
        <f t="shared" ca="1" si="2"/>
        <v>76</v>
      </c>
      <c r="L14" s="28" t="str">
        <f ca="1">IFERROR(表_入库明细[[#This Row],[单价]]*表_入库明细[[#This Row],[数量]],"")</f>
        <v/>
      </c>
      <c r="M14" s="22" t="s">
        <v>41</v>
      </c>
      <c r="N14" s="22"/>
      <c r="O14" s="22"/>
    </row>
    <row r="15" spans="1:15" ht="24.95" customHeight="1" x14ac:dyDescent="0.15">
      <c r="A15" s="3"/>
      <c r="C15" s="3"/>
      <c r="D15" s="17">
        <f t="shared" si="0"/>
        <v>12</v>
      </c>
      <c r="E15" s="29">
        <f t="shared" ca="1" si="1"/>
        <v>43965</v>
      </c>
      <c r="F15" s="29" t="s">
        <v>104</v>
      </c>
      <c r="G15" s="16" t="str">
        <f ca="1">IFERROR(VLOOKUP(表_入库明细[[#This Row],[商品编码]],表_商品[[商品编码]:[单价]],2),"")</f>
        <v/>
      </c>
      <c r="H15" s="16" t="str">
        <f ca="1">IFERROR(VLOOKUP(表_入库明细[[#This Row],[商品编码]],表_商品[[商品编码]:[单价]],3),"")</f>
        <v/>
      </c>
      <c r="I15" s="22" t="str">
        <f ca="1">IFERROR(VLOOKUP(表_入库明细[[#This Row],[商品编码]],表_商品[[商品编码]:[单价]],4),"")</f>
        <v/>
      </c>
      <c r="J15" s="30" t="str">
        <f ca="1">IFERROR(VLOOKUP(表_入库明细[[#This Row],[商品编码]],表_商品[[商品编码]:[单价]],5),"")</f>
        <v/>
      </c>
      <c r="K15" s="22">
        <f t="shared" ca="1" si="2"/>
        <v>78</v>
      </c>
      <c r="L15" s="28" t="str">
        <f ca="1">IFERROR(表_入库明细[[#This Row],[单价]]*表_入库明细[[#This Row],[数量]],"")</f>
        <v/>
      </c>
      <c r="M15" s="22" t="s">
        <v>38</v>
      </c>
      <c r="N15" s="22"/>
      <c r="O15" s="22"/>
    </row>
    <row r="16" spans="1:15" ht="24.95" customHeight="1" x14ac:dyDescent="0.15">
      <c r="A16" s="3"/>
      <c r="C16" s="3"/>
      <c r="D16" s="17">
        <f t="shared" si="0"/>
        <v>13</v>
      </c>
      <c r="E16" s="29">
        <f t="shared" ca="1" si="1"/>
        <v>43966</v>
      </c>
      <c r="F16" s="29" t="s">
        <v>105</v>
      </c>
      <c r="G16" s="16" t="str">
        <f ca="1">IFERROR(VLOOKUP(表_入库明细[[#This Row],[商品编码]],表_商品[[商品编码]:[单价]],2),"")</f>
        <v/>
      </c>
      <c r="H16" s="16" t="str">
        <f ca="1">IFERROR(VLOOKUP(表_入库明细[[#This Row],[商品编码]],表_商品[[商品编码]:[单价]],3),"")</f>
        <v/>
      </c>
      <c r="I16" s="22" t="str">
        <f ca="1">IFERROR(VLOOKUP(表_入库明细[[#This Row],[商品编码]],表_商品[[商品编码]:[单价]],4),"")</f>
        <v/>
      </c>
      <c r="J16" s="30" t="str">
        <f ca="1">IFERROR(VLOOKUP(表_入库明细[[#This Row],[商品编码]],表_商品[[商品编码]:[单价]],5),"")</f>
        <v/>
      </c>
      <c r="K16" s="22">
        <f t="shared" ca="1" si="2"/>
        <v>54</v>
      </c>
      <c r="L16" s="28" t="str">
        <f ca="1">IFERROR(表_入库明细[[#This Row],[单价]]*表_入库明细[[#This Row],[数量]],"")</f>
        <v/>
      </c>
      <c r="M16" s="22" t="s">
        <v>45</v>
      </c>
      <c r="N16" s="22"/>
      <c r="O16" s="22"/>
    </row>
    <row r="17" spans="1:15" ht="24.95" customHeight="1" x14ac:dyDescent="0.15">
      <c r="A17" s="3"/>
      <c r="C17" s="3"/>
      <c r="D17" s="17">
        <f t="shared" si="0"/>
        <v>14</v>
      </c>
      <c r="E17" s="29">
        <f t="shared" ca="1" si="1"/>
        <v>43967</v>
      </c>
      <c r="F17" s="29" t="s">
        <v>106</v>
      </c>
      <c r="G17" s="16" t="str">
        <f ca="1">IFERROR(VLOOKUP(表_入库明细[[#This Row],[商品编码]],表_商品[[商品编码]:[单价]],2),"")</f>
        <v/>
      </c>
      <c r="H17" s="16" t="str">
        <f ca="1">IFERROR(VLOOKUP(表_入库明细[[#This Row],[商品编码]],表_商品[[商品编码]:[单价]],3),"")</f>
        <v/>
      </c>
      <c r="I17" s="22" t="str">
        <f ca="1">IFERROR(VLOOKUP(表_入库明细[[#This Row],[商品编码]],表_商品[[商品编码]:[单价]],4),"")</f>
        <v/>
      </c>
      <c r="J17" s="30" t="str">
        <f ca="1">IFERROR(VLOOKUP(表_入库明细[[#This Row],[商品编码]],表_商品[[商品编码]:[单价]],5),"")</f>
        <v/>
      </c>
      <c r="K17" s="22">
        <f t="shared" ca="1" si="2"/>
        <v>97</v>
      </c>
      <c r="L17" s="28" t="str">
        <f ca="1">IFERROR(表_入库明细[[#This Row],[单价]]*表_入库明细[[#This Row],[数量]],"")</f>
        <v/>
      </c>
      <c r="M17" s="22" t="s">
        <v>38</v>
      </c>
      <c r="N17" s="22"/>
      <c r="O17" s="22"/>
    </row>
    <row r="18" spans="1:15" ht="24.95" customHeight="1" x14ac:dyDescent="0.15">
      <c r="A18" s="3"/>
      <c r="C18" s="3"/>
      <c r="D18" s="17">
        <f t="shared" si="0"/>
        <v>15</v>
      </c>
      <c r="E18" s="29">
        <f t="shared" ca="1" si="1"/>
        <v>43968</v>
      </c>
      <c r="F18" s="29" t="s">
        <v>107</v>
      </c>
      <c r="G18" s="16" t="str">
        <f ca="1">IFERROR(VLOOKUP(表_入库明细[[#This Row],[商品编码]],表_商品[[商品编码]:[单价]],2),"")</f>
        <v/>
      </c>
      <c r="H18" s="16" t="str">
        <f ca="1">IFERROR(VLOOKUP(表_入库明细[[#This Row],[商品编码]],表_商品[[商品编码]:[单价]],3),"")</f>
        <v/>
      </c>
      <c r="I18" s="22" t="str">
        <f ca="1">IFERROR(VLOOKUP(表_入库明细[[#This Row],[商品编码]],表_商品[[商品编码]:[单价]],4),"")</f>
        <v/>
      </c>
      <c r="J18" s="30" t="str">
        <f ca="1">IFERROR(VLOOKUP(表_入库明细[[#This Row],[商品编码]],表_商品[[商品编码]:[单价]],5),"")</f>
        <v/>
      </c>
      <c r="K18" s="22">
        <f t="shared" ca="1" si="2"/>
        <v>93</v>
      </c>
      <c r="L18" s="28" t="str">
        <f ca="1">IFERROR(表_入库明细[[#This Row],[单价]]*表_入库明细[[#This Row],[数量]],"")</f>
        <v/>
      </c>
      <c r="M18" s="22" t="s">
        <v>41</v>
      </c>
      <c r="N18" s="22"/>
      <c r="O18" s="22"/>
    </row>
    <row r="19" spans="1:15" ht="24.95" customHeight="1" x14ac:dyDescent="0.15">
      <c r="D19" s="17">
        <f t="shared" si="0"/>
        <v>16</v>
      </c>
      <c r="E19" s="29">
        <f t="shared" ca="1" si="1"/>
        <v>43969</v>
      </c>
      <c r="F19" s="29" t="s">
        <v>108</v>
      </c>
      <c r="G19" s="16" t="str">
        <f ca="1">IFERROR(VLOOKUP(表_入库明细[[#This Row],[商品编码]],表_商品[[商品编码]:[单价]],2),"")</f>
        <v/>
      </c>
      <c r="H19" s="16" t="str">
        <f ca="1">IFERROR(VLOOKUP(表_入库明细[[#This Row],[商品编码]],表_商品[[商品编码]:[单价]],3),"")</f>
        <v/>
      </c>
      <c r="I19" s="22" t="str">
        <f ca="1">IFERROR(VLOOKUP(表_入库明细[[#This Row],[商品编码]],表_商品[[商品编码]:[单价]],4),"")</f>
        <v/>
      </c>
      <c r="J19" s="30" t="str">
        <f ca="1">IFERROR(VLOOKUP(表_入库明细[[#This Row],[商品编码]],表_商品[[商品编码]:[单价]],5),"")</f>
        <v/>
      </c>
      <c r="K19" s="22">
        <f t="shared" ca="1" si="2"/>
        <v>20</v>
      </c>
      <c r="L19" s="28" t="str">
        <f ca="1">IFERROR(表_入库明细[[#This Row],[单价]]*表_入库明细[[#This Row],[数量]],"")</f>
        <v/>
      </c>
      <c r="M19" s="22" t="s">
        <v>43</v>
      </c>
      <c r="N19" s="22"/>
      <c r="O19" s="22"/>
    </row>
    <row r="20" spans="1:15" ht="24.95" customHeight="1" x14ac:dyDescent="0.15">
      <c r="D20" s="17">
        <f t="shared" si="0"/>
        <v>17</v>
      </c>
      <c r="E20" s="29">
        <f t="shared" ca="1" si="1"/>
        <v>43970</v>
      </c>
      <c r="F20" s="29" t="s">
        <v>109</v>
      </c>
      <c r="G20" s="16" t="str">
        <f ca="1">IFERROR(VLOOKUP(表_入库明细[[#This Row],[商品编码]],表_商品[[商品编码]:[单价]],2),"")</f>
        <v/>
      </c>
      <c r="H20" s="16" t="str">
        <f ca="1">IFERROR(VLOOKUP(表_入库明细[[#This Row],[商品编码]],表_商品[[商品编码]:[单价]],3),"")</f>
        <v/>
      </c>
      <c r="I20" s="22" t="str">
        <f ca="1">IFERROR(VLOOKUP(表_入库明细[[#This Row],[商品编码]],表_商品[[商品编码]:[单价]],4),"")</f>
        <v/>
      </c>
      <c r="J20" s="30" t="str">
        <f ca="1">IFERROR(VLOOKUP(表_入库明细[[#This Row],[商品编码]],表_商品[[商品编码]:[单价]],5),"")</f>
        <v/>
      </c>
      <c r="K20" s="22">
        <f t="shared" ca="1" si="2"/>
        <v>45</v>
      </c>
      <c r="L20" s="28" t="str">
        <f ca="1">IFERROR(表_入库明细[[#This Row],[单价]]*表_入库明细[[#This Row],[数量]],"")</f>
        <v/>
      </c>
      <c r="M20" s="22" t="s">
        <v>42</v>
      </c>
      <c r="N20" s="22"/>
      <c r="O20" s="22"/>
    </row>
  </sheetData>
  <mergeCells count="1">
    <mergeCell ref="D1:G1"/>
  </mergeCells>
  <phoneticPr fontId="1" type="noConversion"/>
  <dataValidations count="3">
    <dataValidation type="list" allowBlank="1" showInputMessage="1" showErrorMessage="1" sqref="G4:G20" xr:uid="{E3C5AEA7-F5BC-4F86-86EA-29223299D7B9}">
      <formula1>商品_品名</formula1>
    </dataValidation>
    <dataValidation type="list" allowBlank="1" showInputMessage="1" showErrorMessage="1" sqref="M4:M20" xr:uid="{9CEE3D8F-9E66-428A-94FD-CEFB2F5B71A4}">
      <formula1>供应商_单位</formula1>
    </dataValidation>
    <dataValidation type="list" allowBlank="1" showInputMessage="1" showErrorMessage="1" sqref="F4:F20" xr:uid="{25ACAE78-B2F8-48A0-9C38-A7A260AE20D1}">
      <formula1>商品_编码</formula1>
    </dataValidation>
  </dataValidations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87F3-F3A7-43BD-ABE5-5CBC3DC470BF}">
  <dimension ref="A1:O20"/>
  <sheetViews>
    <sheetView zoomScaleNormal="100" workbookViewId="0">
      <pane xSplit="1" ySplit="1" topLeftCell="B8" activePane="bottomRight" state="frozen"/>
      <selection pane="topRight" activeCell="D1" sqref="D1"/>
      <selection pane="bottomLeft" activeCell="A2" sqref="A2"/>
      <selection pane="bottomRight" activeCell="E13" sqref="E13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6" width="15.25" style="1" customWidth="1"/>
    <col min="7" max="7" width="13.625" style="1" customWidth="1"/>
    <col min="8" max="9" width="9.5" style="1" bestFit="1" customWidth="1"/>
    <col min="10" max="10" width="9.5" style="1" customWidth="1"/>
    <col min="11" max="11" width="9.5" style="1" bestFit="1" customWidth="1"/>
    <col min="12" max="12" width="14.75" style="1"/>
    <col min="13" max="13" width="24.375" style="1" customWidth="1"/>
    <col min="14" max="16384" width="14.75" style="1"/>
  </cols>
  <sheetData>
    <row r="1" spans="1:15" s="6" customFormat="1" ht="45.75" customHeight="1" x14ac:dyDescent="0.15">
      <c r="C1" s="7"/>
      <c r="D1" s="40" t="s">
        <v>87</v>
      </c>
      <c r="E1" s="40"/>
      <c r="F1" s="40"/>
      <c r="G1" s="40"/>
      <c r="H1" s="18"/>
    </row>
    <row r="2" spans="1:15" ht="49.5" customHeight="1" x14ac:dyDescent="0.15">
      <c r="A2" s="2"/>
      <c r="B2" s="2"/>
      <c r="C2" s="2"/>
      <c r="D2" s="19" t="s">
        <v>82</v>
      </c>
    </row>
    <row r="3" spans="1:15" ht="24.95" customHeight="1" x14ac:dyDescent="0.15">
      <c r="A3" s="3"/>
      <c r="C3" s="3"/>
      <c r="D3" s="12" t="s">
        <v>0</v>
      </c>
      <c r="E3" s="11" t="s">
        <v>71</v>
      </c>
      <c r="F3" s="33" t="s">
        <v>80</v>
      </c>
      <c r="G3" s="20" t="s">
        <v>5</v>
      </c>
      <c r="H3" s="23" t="s">
        <v>6</v>
      </c>
      <c r="I3" s="23" t="s">
        <v>7</v>
      </c>
      <c r="J3" s="23" t="s">
        <v>81</v>
      </c>
      <c r="K3" s="23" t="s">
        <v>83</v>
      </c>
      <c r="L3" s="23" t="s">
        <v>73</v>
      </c>
      <c r="M3" s="23" t="s">
        <v>84</v>
      </c>
      <c r="N3" s="23" t="s">
        <v>75</v>
      </c>
      <c r="O3" s="23" t="s">
        <v>1</v>
      </c>
    </row>
    <row r="4" spans="1:15" ht="24.95" customHeight="1" x14ac:dyDescent="0.15">
      <c r="A4" s="15"/>
      <c r="C4" s="3"/>
      <c r="D4" s="16">
        <f t="shared" ref="D4:D20" si="0">ROW()-3</f>
        <v>1</v>
      </c>
      <c r="E4" s="29">
        <f t="shared" ref="E4:E20" ca="1" si="1">TODAY()+ROW()</f>
        <v>43954</v>
      </c>
      <c r="F4" s="29" t="s">
        <v>110</v>
      </c>
      <c r="G4" s="16" t="str">
        <f ca="1">IFERROR(VLOOKUP(表_出库明细[[#This Row],[商品编码]],表_商品[[商品编码]:[单价]],2),"")</f>
        <v>男装</v>
      </c>
      <c r="H4" s="16" t="str">
        <f ca="1">IFERROR(VLOOKUP(表_出库明细[[#This Row],[商品编码]],表_商品[[商品编码]:[单价]],3),"")</f>
        <v>XXL</v>
      </c>
      <c r="I4" s="22" t="str">
        <f ca="1">IFERROR(VLOOKUP(表_出库明细[[#This Row],[商品编码]],表_商品[[商品编码]:[单价]],4),"")</f>
        <v>个</v>
      </c>
      <c r="J4" s="30">
        <f ca="1">IFERROR(VLOOKUP(表_出库明细[[#This Row],[商品编码]],表_商品[[商品编码]:[单价]],5),"")</f>
        <v>38</v>
      </c>
      <c r="K4" s="22">
        <f t="shared" ref="K4:K20" ca="1" si="2">RANDBETWEEN(10,99)</f>
        <v>56</v>
      </c>
      <c r="L4" s="28">
        <f ca="1">IFERROR(表_出库明细[[#This Row],[单价]]*表_出库明细[[#This Row],[出库数量]],"")</f>
        <v>2128</v>
      </c>
      <c r="M4" s="22" t="s">
        <v>38</v>
      </c>
      <c r="N4" s="22"/>
      <c r="O4" s="22"/>
    </row>
    <row r="5" spans="1:15" ht="24.95" customHeight="1" x14ac:dyDescent="0.15">
      <c r="A5" s="15"/>
      <c r="C5" s="3"/>
      <c r="D5" s="16">
        <f t="shared" si="0"/>
        <v>2</v>
      </c>
      <c r="E5" s="29">
        <f t="shared" ca="1" si="1"/>
        <v>43955</v>
      </c>
      <c r="F5" s="29" t="s">
        <v>95</v>
      </c>
      <c r="G5" s="16" t="str">
        <f ca="1">IFERROR(VLOOKUP(表_出库明细[[#This Row],[商品编码]],表_商品[[商品编码]:[单价]],2),"")</f>
        <v/>
      </c>
      <c r="H5" s="16" t="str">
        <f ca="1">IFERROR(VLOOKUP(表_出库明细[[#This Row],[商品编码]],表_商品[[商品编码]:[单价]],3),"")</f>
        <v/>
      </c>
      <c r="I5" s="22" t="str">
        <f ca="1">IFERROR(VLOOKUP(表_出库明细[[#This Row],[商品编码]],表_商品[[商品编码]:[单价]],4),"")</f>
        <v/>
      </c>
      <c r="J5" s="30" t="str">
        <f ca="1">IFERROR(VLOOKUP(表_出库明细[[#This Row],[商品编码]],表_商品[[商品编码]:[单价]],5),"")</f>
        <v/>
      </c>
      <c r="K5" s="22">
        <f t="shared" ca="1" si="2"/>
        <v>76</v>
      </c>
      <c r="L5" s="28" t="str">
        <f ca="1">IFERROR(表_出库明细[[#This Row],[单价]]*表_出库明细[[#This Row],[出库数量]],"")</f>
        <v/>
      </c>
      <c r="M5" s="22" t="s">
        <v>46</v>
      </c>
      <c r="N5" s="22"/>
      <c r="O5" s="22"/>
    </row>
    <row r="6" spans="1:15" ht="24.95" customHeight="1" x14ac:dyDescent="0.15">
      <c r="A6" s="15"/>
      <c r="C6" s="3"/>
      <c r="D6" s="16">
        <f t="shared" si="0"/>
        <v>3</v>
      </c>
      <c r="E6" s="29">
        <f t="shared" ca="1" si="1"/>
        <v>43956</v>
      </c>
      <c r="F6" s="29" t="s">
        <v>97</v>
      </c>
      <c r="G6" s="16" t="str">
        <f ca="1">IFERROR(VLOOKUP(表_出库明细[[#This Row],[商品编码]],表_商品[[商品编码]:[单价]],2),"")</f>
        <v/>
      </c>
      <c r="H6" s="16" t="str">
        <f ca="1">IFERROR(VLOOKUP(表_出库明细[[#This Row],[商品编码]],表_商品[[商品编码]:[单价]],3),"")</f>
        <v/>
      </c>
      <c r="I6" s="22" t="str">
        <f ca="1">IFERROR(VLOOKUP(表_出库明细[[#This Row],[商品编码]],表_商品[[商品编码]:[单价]],4),"")</f>
        <v/>
      </c>
      <c r="J6" s="30" t="str">
        <f ca="1">IFERROR(VLOOKUP(表_出库明细[[#This Row],[商品编码]],表_商品[[商品编码]:[单价]],5),"")</f>
        <v/>
      </c>
      <c r="K6" s="22">
        <f t="shared" ca="1" si="2"/>
        <v>50</v>
      </c>
      <c r="L6" s="28" t="str">
        <f ca="1">IFERROR(表_出库明细[[#This Row],[单价]]*表_出库明细[[#This Row],[出库数量]],"")</f>
        <v/>
      </c>
      <c r="M6" s="22" t="s">
        <v>38</v>
      </c>
      <c r="N6" s="22"/>
      <c r="O6" s="22"/>
    </row>
    <row r="7" spans="1:15" ht="24.95" customHeight="1" x14ac:dyDescent="0.15">
      <c r="A7" s="15"/>
      <c r="C7" s="3"/>
      <c r="D7" s="16">
        <f t="shared" si="0"/>
        <v>4</v>
      </c>
      <c r="E7" s="29">
        <f t="shared" ca="1" si="1"/>
        <v>43957</v>
      </c>
      <c r="F7" s="29" t="s">
        <v>97</v>
      </c>
      <c r="G7" s="16" t="str">
        <f ca="1">IFERROR(VLOOKUP(表_出库明细[[#This Row],[商品编码]],表_商品[[商品编码]:[单价]],2),"")</f>
        <v/>
      </c>
      <c r="H7" s="16" t="str">
        <f ca="1">IFERROR(VLOOKUP(表_出库明细[[#This Row],[商品编码]],表_商品[[商品编码]:[单价]],3),"")</f>
        <v/>
      </c>
      <c r="I7" s="22" t="str">
        <f ca="1">IFERROR(VLOOKUP(表_出库明细[[#This Row],[商品编码]],表_商品[[商品编码]:[单价]],4),"")</f>
        <v/>
      </c>
      <c r="J7" s="30" t="str">
        <f ca="1">IFERROR(VLOOKUP(表_出库明细[[#This Row],[商品编码]],表_商品[[商品编码]:[单价]],5),"")</f>
        <v/>
      </c>
      <c r="K7" s="22">
        <f t="shared" ca="1" si="2"/>
        <v>40</v>
      </c>
      <c r="L7" s="28" t="str">
        <f ca="1">IFERROR(表_出库明细[[#This Row],[单价]]*表_出库明细[[#This Row],[出库数量]],"")</f>
        <v/>
      </c>
      <c r="M7" s="22" t="s">
        <v>41</v>
      </c>
      <c r="N7" s="22"/>
      <c r="O7" s="22"/>
    </row>
    <row r="8" spans="1:15" ht="24.95" customHeight="1" x14ac:dyDescent="0.15">
      <c r="A8" s="15"/>
      <c r="C8" s="3"/>
      <c r="D8" s="16">
        <f t="shared" si="0"/>
        <v>5</v>
      </c>
      <c r="E8" s="29">
        <f t="shared" ca="1" si="1"/>
        <v>43958</v>
      </c>
      <c r="F8" s="29" t="s">
        <v>98</v>
      </c>
      <c r="G8" s="16" t="str">
        <f ca="1">IFERROR(VLOOKUP(表_出库明细[[#This Row],[商品编码]],表_商品[[商品编码]:[单价]],2),"")</f>
        <v/>
      </c>
      <c r="H8" s="16" t="str">
        <f ca="1">IFERROR(VLOOKUP(表_出库明细[[#This Row],[商品编码]],表_商品[[商品编码]:[单价]],3),"")</f>
        <v/>
      </c>
      <c r="I8" s="22" t="str">
        <f ca="1">IFERROR(VLOOKUP(表_出库明细[[#This Row],[商品编码]],表_商品[[商品编码]:[单价]],4),"")</f>
        <v/>
      </c>
      <c r="J8" s="30" t="str">
        <f ca="1">IFERROR(VLOOKUP(表_出库明细[[#This Row],[商品编码]],表_商品[[商品编码]:[单价]],5),"")</f>
        <v/>
      </c>
      <c r="K8" s="22">
        <f t="shared" ca="1" si="2"/>
        <v>13</v>
      </c>
      <c r="L8" s="28" t="str">
        <f ca="1">IFERROR(表_出库明细[[#This Row],[单价]]*表_出库明细[[#This Row],[出库数量]],"")</f>
        <v/>
      </c>
      <c r="M8" s="22" t="s">
        <v>43</v>
      </c>
      <c r="N8" s="22"/>
      <c r="O8" s="22"/>
    </row>
    <row r="9" spans="1:15" ht="24.95" customHeight="1" x14ac:dyDescent="0.15">
      <c r="A9" s="15"/>
      <c r="C9" s="3"/>
      <c r="D9" s="16">
        <f t="shared" si="0"/>
        <v>6</v>
      </c>
      <c r="E9" s="29">
        <f t="shared" ca="1" si="1"/>
        <v>43959</v>
      </c>
      <c r="F9" s="29" t="s">
        <v>99</v>
      </c>
      <c r="G9" s="16" t="str">
        <f ca="1">IFERROR(VLOOKUP(表_出库明细[[#This Row],[商品编码]],表_商品[[商品编码]:[单价]],2),"")</f>
        <v/>
      </c>
      <c r="H9" s="16" t="str">
        <f ca="1">IFERROR(VLOOKUP(表_出库明细[[#This Row],[商品编码]],表_商品[[商品编码]:[单价]],3),"")</f>
        <v/>
      </c>
      <c r="I9" s="22" t="str">
        <f ca="1">IFERROR(VLOOKUP(表_出库明细[[#This Row],[商品编码]],表_商品[[商品编码]:[单价]],4),"")</f>
        <v/>
      </c>
      <c r="J9" s="30" t="str">
        <f ca="1">IFERROR(VLOOKUP(表_出库明细[[#This Row],[商品编码]],表_商品[[商品编码]:[单价]],5),"")</f>
        <v/>
      </c>
      <c r="K9" s="22">
        <f t="shared" ca="1" si="2"/>
        <v>11</v>
      </c>
      <c r="L9" s="28" t="str">
        <f ca="1">IFERROR(表_出库明细[[#This Row],[单价]]*表_出库明细[[#This Row],[出库数量]],"")</f>
        <v/>
      </c>
      <c r="M9" s="22" t="s">
        <v>42</v>
      </c>
      <c r="N9" s="22"/>
      <c r="O9" s="22"/>
    </row>
    <row r="10" spans="1:15" ht="24.95" customHeight="1" x14ac:dyDescent="0.15">
      <c r="A10" s="15"/>
      <c r="C10" s="3"/>
      <c r="D10" s="16">
        <f t="shared" si="0"/>
        <v>7</v>
      </c>
      <c r="E10" s="29">
        <f t="shared" ca="1" si="1"/>
        <v>43960</v>
      </c>
      <c r="F10" s="29" t="s">
        <v>100</v>
      </c>
      <c r="G10" s="16" t="str">
        <f ca="1">IFERROR(VLOOKUP(表_出库明细[[#This Row],[商品编码]],表_商品[[商品编码]:[单价]],2),"")</f>
        <v/>
      </c>
      <c r="H10" s="16" t="str">
        <f ca="1">IFERROR(VLOOKUP(表_出库明细[[#This Row],[商品编码]],表_商品[[商品编码]:[单价]],3),"")</f>
        <v/>
      </c>
      <c r="I10" s="22" t="str">
        <f ca="1">IFERROR(VLOOKUP(表_出库明细[[#This Row],[商品编码]],表_商品[[商品编码]:[单价]],4),"")</f>
        <v/>
      </c>
      <c r="J10" s="30" t="str">
        <f ca="1">IFERROR(VLOOKUP(表_出库明细[[#This Row],[商品编码]],表_商品[[商品编码]:[单价]],5),"")</f>
        <v/>
      </c>
      <c r="K10" s="22">
        <f t="shared" ca="1" si="2"/>
        <v>90</v>
      </c>
      <c r="L10" s="28" t="str">
        <f ca="1">IFERROR(表_出库明细[[#This Row],[单价]]*表_出库明细[[#This Row],[出库数量]],"")</f>
        <v/>
      </c>
      <c r="M10" s="22" t="s">
        <v>46</v>
      </c>
      <c r="N10" s="22"/>
      <c r="O10" s="22"/>
    </row>
    <row r="11" spans="1:15" ht="24.95" customHeight="1" x14ac:dyDescent="0.15">
      <c r="A11" s="3"/>
      <c r="C11" s="3"/>
      <c r="D11" s="16">
        <f t="shared" si="0"/>
        <v>8</v>
      </c>
      <c r="E11" s="29">
        <f t="shared" ca="1" si="1"/>
        <v>43961</v>
      </c>
      <c r="F11" s="29" t="s">
        <v>101</v>
      </c>
      <c r="G11" s="16" t="str">
        <f ca="1">IFERROR(VLOOKUP(表_出库明细[[#This Row],[商品编码]],表_商品[[商品编码]:[单价]],2),"")</f>
        <v/>
      </c>
      <c r="H11" s="16" t="str">
        <f ca="1">IFERROR(VLOOKUP(表_出库明细[[#This Row],[商品编码]],表_商品[[商品编码]:[单价]],3),"")</f>
        <v/>
      </c>
      <c r="I11" s="22" t="str">
        <f ca="1">IFERROR(VLOOKUP(表_出库明细[[#This Row],[商品编码]],表_商品[[商品编码]:[单价]],4),"")</f>
        <v/>
      </c>
      <c r="J11" s="30" t="str">
        <f ca="1">IFERROR(VLOOKUP(表_出库明细[[#This Row],[商品编码]],表_商品[[商品编码]:[单价]],5),"")</f>
        <v/>
      </c>
      <c r="K11" s="22">
        <f t="shared" ca="1" si="2"/>
        <v>45</v>
      </c>
      <c r="L11" s="28" t="str">
        <f ca="1">IFERROR(表_出库明细[[#This Row],[单价]]*表_出库明细[[#This Row],[出库数量]],"")</f>
        <v/>
      </c>
      <c r="M11" s="22" t="s">
        <v>38</v>
      </c>
      <c r="N11" s="22"/>
      <c r="O11" s="22"/>
    </row>
    <row r="12" spans="1:15" ht="24.95" customHeight="1" x14ac:dyDescent="0.15">
      <c r="A12" s="3"/>
      <c r="C12" s="3"/>
      <c r="D12" s="16">
        <f t="shared" si="0"/>
        <v>9</v>
      </c>
      <c r="E12" s="29">
        <f t="shared" ca="1" si="1"/>
        <v>43962</v>
      </c>
      <c r="F12" s="29" t="s">
        <v>102</v>
      </c>
      <c r="G12" s="16" t="str">
        <f ca="1">IFERROR(VLOOKUP(表_出库明细[[#This Row],[商品编码]],表_商品[[商品编码]:[单价]],2),"")</f>
        <v/>
      </c>
      <c r="H12" s="16" t="str">
        <f ca="1">IFERROR(VLOOKUP(表_出库明细[[#This Row],[商品编码]],表_商品[[商品编码]:[单价]],3),"")</f>
        <v/>
      </c>
      <c r="I12" s="22" t="str">
        <f ca="1">IFERROR(VLOOKUP(表_出库明细[[#This Row],[商品编码]],表_商品[[商品编码]:[单价]],4),"")</f>
        <v/>
      </c>
      <c r="J12" s="30" t="str">
        <f ca="1">IFERROR(VLOOKUP(表_出库明细[[#This Row],[商品编码]],表_商品[[商品编码]:[单价]],5),"")</f>
        <v/>
      </c>
      <c r="K12" s="22">
        <f t="shared" ca="1" si="2"/>
        <v>55</v>
      </c>
      <c r="L12" s="28" t="str">
        <f ca="1">IFERROR(表_出库明细[[#This Row],[单价]]*表_出库明细[[#This Row],[出库数量]],"")</f>
        <v/>
      </c>
      <c r="M12" s="22" t="s">
        <v>45</v>
      </c>
      <c r="N12" s="22"/>
      <c r="O12" s="22"/>
    </row>
    <row r="13" spans="1:15" ht="24.95" customHeight="1" x14ac:dyDescent="0.15">
      <c r="A13" s="3"/>
      <c r="C13" s="3"/>
      <c r="D13" s="16">
        <f t="shared" si="0"/>
        <v>10</v>
      </c>
      <c r="E13" s="29">
        <f t="shared" ca="1" si="1"/>
        <v>43963</v>
      </c>
      <c r="F13" s="29" t="s">
        <v>96</v>
      </c>
      <c r="G13" s="16" t="str">
        <f ca="1">IFERROR(VLOOKUP(表_出库明细[[#This Row],[商品编码]],表_商品[[商品编码]:[单价]],2),"")</f>
        <v/>
      </c>
      <c r="H13" s="16" t="str">
        <f ca="1">IFERROR(VLOOKUP(表_出库明细[[#This Row],[商品编码]],表_商品[[商品编码]:[单价]],3),"")</f>
        <v/>
      </c>
      <c r="I13" s="22" t="str">
        <f ca="1">IFERROR(VLOOKUP(表_出库明细[[#This Row],[商品编码]],表_商品[[商品编码]:[单价]],4),"")</f>
        <v/>
      </c>
      <c r="J13" s="30" t="str">
        <f ca="1">IFERROR(VLOOKUP(表_出库明细[[#This Row],[商品编码]],表_商品[[商品编码]:[单价]],5),"")</f>
        <v/>
      </c>
      <c r="K13" s="22">
        <f t="shared" ca="1" si="2"/>
        <v>50</v>
      </c>
      <c r="L13" s="28" t="str">
        <f ca="1">IFERROR(表_出库明细[[#This Row],[单价]]*表_出库明细[[#This Row],[出库数量]],"")</f>
        <v/>
      </c>
      <c r="M13" s="22" t="s">
        <v>38</v>
      </c>
      <c r="N13" s="22"/>
      <c r="O13" s="22"/>
    </row>
    <row r="14" spans="1:15" ht="24.95" customHeight="1" x14ac:dyDescent="0.15">
      <c r="A14" s="3"/>
      <c r="C14" s="3"/>
      <c r="D14" s="16">
        <f t="shared" si="0"/>
        <v>11</v>
      </c>
      <c r="E14" s="29">
        <f t="shared" ca="1" si="1"/>
        <v>43964</v>
      </c>
      <c r="F14" s="29" t="s">
        <v>103</v>
      </c>
      <c r="G14" s="16" t="str">
        <f ca="1">IFERROR(VLOOKUP(表_出库明细[[#This Row],[商品编码]],表_商品[[商品编码]:[单价]],2),"")</f>
        <v/>
      </c>
      <c r="H14" s="16" t="str">
        <f ca="1">IFERROR(VLOOKUP(表_出库明细[[#This Row],[商品编码]],表_商品[[商品编码]:[单价]],3),"")</f>
        <v/>
      </c>
      <c r="I14" s="22" t="str">
        <f ca="1">IFERROR(VLOOKUP(表_出库明细[[#This Row],[商品编码]],表_商品[[商品编码]:[单价]],4),"")</f>
        <v/>
      </c>
      <c r="J14" s="30" t="str">
        <f ca="1">IFERROR(VLOOKUP(表_出库明细[[#This Row],[商品编码]],表_商品[[商品编码]:[单价]],5),"")</f>
        <v/>
      </c>
      <c r="K14" s="22">
        <f t="shared" ca="1" si="2"/>
        <v>55</v>
      </c>
      <c r="L14" s="28" t="str">
        <f ca="1">IFERROR(表_出库明细[[#This Row],[单价]]*表_出库明细[[#This Row],[出库数量]],"")</f>
        <v/>
      </c>
      <c r="M14" s="22" t="s">
        <v>41</v>
      </c>
      <c r="N14" s="22"/>
      <c r="O14" s="22"/>
    </row>
    <row r="15" spans="1:15" ht="24.95" customHeight="1" x14ac:dyDescent="0.15">
      <c r="A15" s="3"/>
      <c r="C15" s="3"/>
      <c r="D15" s="17">
        <f t="shared" si="0"/>
        <v>12</v>
      </c>
      <c r="E15" s="29">
        <f t="shared" ca="1" si="1"/>
        <v>43965</v>
      </c>
      <c r="F15" s="29" t="s">
        <v>104</v>
      </c>
      <c r="G15" s="16" t="str">
        <f ca="1">IFERROR(VLOOKUP(表_出库明细[[#This Row],[商品编码]],表_商品[[商品编码]:[单价]],2),"")</f>
        <v/>
      </c>
      <c r="H15" s="16" t="str">
        <f ca="1">IFERROR(VLOOKUP(表_出库明细[[#This Row],[商品编码]],表_商品[[商品编码]:[单价]],3),"")</f>
        <v/>
      </c>
      <c r="I15" s="22" t="str">
        <f ca="1">IFERROR(VLOOKUP(表_出库明细[[#This Row],[商品编码]],表_商品[[商品编码]:[单价]],4),"")</f>
        <v/>
      </c>
      <c r="J15" s="30" t="str">
        <f ca="1">IFERROR(VLOOKUP(表_出库明细[[#This Row],[商品编码]],表_商品[[商品编码]:[单价]],5),"")</f>
        <v/>
      </c>
      <c r="K15" s="22">
        <f t="shared" ca="1" si="2"/>
        <v>90</v>
      </c>
      <c r="L15" s="28" t="str">
        <f ca="1">IFERROR(表_出库明细[[#This Row],[单价]]*表_出库明细[[#This Row],[出库数量]],"")</f>
        <v/>
      </c>
      <c r="M15" s="22" t="s">
        <v>38</v>
      </c>
      <c r="N15" s="22"/>
      <c r="O15" s="22"/>
    </row>
    <row r="16" spans="1:15" ht="24.95" customHeight="1" x14ac:dyDescent="0.15">
      <c r="A16" s="3"/>
      <c r="C16" s="3"/>
      <c r="D16" s="17">
        <f t="shared" si="0"/>
        <v>13</v>
      </c>
      <c r="E16" s="29">
        <f t="shared" ca="1" si="1"/>
        <v>43966</v>
      </c>
      <c r="F16" s="29" t="s">
        <v>105</v>
      </c>
      <c r="G16" s="16" t="str">
        <f ca="1">IFERROR(VLOOKUP(表_出库明细[[#This Row],[商品编码]],表_商品[[商品编码]:[单价]],2),"")</f>
        <v/>
      </c>
      <c r="H16" s="16" t="str">
        <f ca="1">IFERROR(VLOOKUP(表_出库明细[[#This Row],[商品编码]],表_商品[[商品编码]:[单价]],3),"")</f>
        <v/>
      </c>
      <c r="I16" s="22" t="str">
        <f ca="1">IFERROR(VLOOKUP(表_出库明细[[#This Row],[商品编码]],表_商品[[商品编码]:[单价]],4),"")</f>
        <v/>
      </c>
      <c r="J16" s="30" t="str">
        <f ca="1">IFERROR(VLOOKUP(表_出库明细[[#This Row],[商品编码]],表_商品[[商品编码]:[单价]],5),"")</f>
        <v/>
      </c>
      <c r="K16" s="22">
        <f t="shared" ca="1" si="2"/>
        <v>44</v>
      </c>
      <c r="L16" s="28" t="str">
        <f ca="1">IFERROR(表_出库明细[[#This Row],[单价]]*表_出库明细[[#This Row],[出库数量]],"")</f>
        <v/>
      </c>
      <c r="M16" s="22" t="s">
        <v>45</v>
      </c>
      <c r="N16" s="22"/>
      <c r="O16" s="22"/>
    </row>
    <row r="17" spans="1:15" ht="24.95" customHeight="1" x14ac:dyDescent="0.15">
      <c r="A17" s="3"/>
      <c r="C17" s="3"/>
      <c r="D17" s="17">
        <f t="shared" si="0"/>
        <v>14</v>
      </c>
      <c r="E17" s="29">
        <f t="shared" ca="1" si="1"/>
        <v>43967</v>
      </c>
      <c r="F17" s="29" t="s">
        <v>106</v>
      </c>
      <c r="G17" s="16" t="str">
        <f ca="1">IFERROR(VLOOKUP(表_出库明细[[#This Row],[商品编码]],表_商品[[商品编码]:[单价]],2),"")</f>
        <v/>
      </c>
      <c r="H17" s="16" t="str">
        <f ca="1">IFERROR(VLOOKUP(表_出库明细[[#This Row],[商品编码]],表_商品[[商品编码]:[单价]],3),"")</f>
        <v/>
      </c>
      <c r="I17" s="22" t="str">
        <f ca="1">IFERROR(VLOOKUP(表_出库明细[[#This Row],[商品编码]],表_商品[[商品编码]:[单价]],4),"")</f>
        <v/>
      </c>
      <c r="J17" s="30" t="str">
        <f ca="1">IFERROR(VLOOKUP(表_出库明细[[#This Row],[商品编码]],表_商品[[商品编码]:[单价]],5),"")</f>
        <v/>
      </c>
      <c r="K17" s="22">
        <f t="shared" ca="1" si="2"/>
        <v>31</v>
      </c>
      <c r="L17" s="28" t="str">
        <f ca="1">IFERROR(表_出库明细[[#This Row],[单价]]*表_出库明细[[#This Row],[出库数量]],"")</f>
        <v/>
      </c>
      <c r="M17" s="22" t="s">
        <v>38</v>
      </c>
      <c r="N17" s="22"/>
      <c r="O17" s="22"/>
    </row>
    <row r="18" spans="1:15" ht="24.95" customHeight="1" x14ac:dyDescent="0.15">
      <c r="A18" s="3"/>
      <c r="C18" s="3"/>
      <c r="D18" s="17">
        <f t="shared" si="0"/>
        <v>15</v>
      </c>
      <c r="E18" s="29">
        <f t="shared" ca="1" si="1"/>
        <v>43968</v>
      </c>
      <c r="F18" s="29" t="s">
        <v>107</v>
      </c>
      <c r="G18" s="16" t="str">
        <f ca="1">IFERROR(VLOOKUP(表_出库明细[[#This Row],[商品编码]],表_商品[[商品编码]:[单价]],2),"")</f>
        <v/>
      </c>
      <c r="H18" s="16" t="str">
        <f ca="1">IFERROR(VLOOKUP(表_出库明细[[#This Row],[商品编码]],表_商品[[商品编码]:[单价]],3),"")</f>
        <v/>
      </c>
      <c r="I18" s="22" t="str">
        <f ca="1">IFERROR(VLOOKUP(表_出库明细[[#This Row],[商品编码]],表_商品[[商品编码]:[单价]],4),"")</f>
        <v/>
      </c>
      <c r="J18" s="30" t="str">
        <f ca="1">IFERROR(VLOOKUP(表_出库明细[[#This Row],[商品编码]],表_商品[[商品编码]:[单价]],5),"")</f>
        <v/>
      </c>
      <c r="K18" s="22">
        <f t="shared" ca="1" si="2"/>
        <v>54</v>
      </c>
      <c r="L18" s="28" t="str">
        <f ca="1">IFERROR(表_出库明细[[#This Row],[单价]]*表_出库明细[[#This Row],[出库数量]],"")</f>
        <v/>
      </c>
      <c r="M18" s="22" t="s">
        <v>41</v>
      </c>
      <c r="N18" s="22"/>
      <c r="O18" s="22"/>
    </row>
    <row r="19" spans="1:15" ht="24.95" customHeight="1" x14ac:dyDescent="0.15">
      <c r="D19" s="17">
        <f t="shared" si="0"/>
        <v>16</v>
      </c>
      <c r="E19" s="29">
        <f t="shared" ca="1" si="1"/>
        <v>43969</v>
      </c>
      <c r="F19" s="29" t="s">
        <v>108</v>
      </c>
      <c r="G19" s="16" t="str">
        <f ca="1">IFERROR(VLOOKUP(表_出库明细[[#This Row],[商品编码]],表_商品[[商品编码]:[单价]],2),"")</f>
        <v/>
      </c>
      <c r="H19" s="16" t="str">
        <f ca="1">IFERROR(VLOOKUP(表_出库明细[[#This Row],[商品编码]],表_商品[[商品编码]:[单价]],3),"")</f>
        <v/>
      </c>
      <c r="I19" s="22" t="str">
        <f ca="1">IFERROR(VLOOKUP(表_出库明细[[#This Row],[商品编码]],表_商品[[商品编码]:[单价]],4),"")</f>
        <v/>
      </c>
      <c r="J19" s="30" t="str">
        <f ca="1">IFERROR(VLOOKUP(表_出库明细[[#This Row],[商品编码]],表_商品[[商品编码]:[单价]],5),"")</f>
        <v/>
      </c>
      <c r="K19" s="22">
        <f t="shared" ca="1" si="2"/>
        <v>77</v>
      </c>
      <c r="L19" s="28" t="str">
        <f ca="1">IFERROR(表_出库明细[[#This Row],[单价]]*表_出库明细[[#This Row],[出库数量]],"")</f>
        <v/>
      </c>
      <c r="M19" s="22" t="s">
        <v>43</v>
      </c>
      <c r="N19" s="22"/>
      <c r="O19" s="22"/>
    </row>
    <row r="20" spans="1:15" ht="24.95" customHeight="1" x14ac:dyDescent="0.15">
      <c r="D20" s="17">
        <f t="shared" si="0"/>
        <v>17</v>
      </c>
      <c r="E20" s="29">
        <f t="shared" ca="1" si="1"/>
        <v>43970</v>
      </c>
      <c r="F20" s="29" t="s">
        <v>109</v>
      </c>
      <c r="G20" s="16" t="str">
        <f ca="1">IFERROR(VLOOKUP(表_出库明细[[#This Row],[商品编码]],表_商品[[商品编码]:[单价]],2),"")</f>
        <v/>
      </c>
      <c r="H20" s="16" t="str">
        <f ca="1">IFERROR(VLOOKUP(表_出库明细[[#This Row],[商品编码]],表_商品[[商品编码]:[单价]],3),"")</f>
        <v/>
      </c>
      <c r="I20" s="22" t="str">
        <f ca="1">IFERROR(VLOOKUP(表_出库明细[[#This Row],[商品编码]],表_商品[[商品编码]:[单价]],4),"")</f>
        <v/>
      </c>
      <c r="J20" s="30" t="str">
        <f ca="1">IFERROR(VLOOKUP(表_出库明细[[#This Row],[商品编码]],表_商品[[商品编码]:[单价]],5),"")</f>
        <v/>
      </c>
      <c r="K20" s="22">
        <f t="shared" ca="1" si="2"/>
        <v>78</v>
      </c>
      <c r="L20" s="28" t="str">
        <f ca="1">IFERROR(表_出库明细[[#This Row],[单价]]*表_出库明细[[#This Row],[出库数量]],"")</f>
        <v/>
      </c>
      <c r="M20" s="22" t="s">
        <v>42</v>
      </c>
      <c r="N20" s="22"/>
      <c r="O20" s="22"/>
    </row>
  </sheetData>
  <mergeCells count="1">
    <mergeCell ref="D1:G1"/>
  </mergeCells>
  <phoneticPr fontId="1" type="noConversion"/>
  <dataValidations count="3">
    <dataValidation type="list" allowBlank="1" showInputMessage="1" showErrorMessage="1" sqref="M4:M20" xr:uid="{329228E1-2104-4141-9AD0-1B3BDDCE752D}">
      <formula1>客户_单位</formula1>
    </dataValidation>
    <dataValidation type="list" allowBlank="1" showInputMessage="1" showErrorMessage="1" sqref="G4:G20" xr:uid="{C4511249-A206-4E6D-9021-97E714E15424}">
      <formula1>商品_品名</formula1>
    </dataValidation>
    <dataValidation type="list" allowBlank="1" showInputMessage="1" showErrorMessage="1" sqref="F4:F20" xr:uid="{04E8991F-8ED3-41A3-9E35-BC0749E556EC}">
      <formula1>商品_编码</formula1>
    </dataValidation>
  </dataValidations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722F-DEDD-43ED-AB15-E3CF0D5C44C9}">
  <dimension ref="A1:N20"/>
  <sheetViews>
    <sheetView zoomScaleNormal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B22" sqref="B22"/>
    </sheetView>
  </sheetViews>
  <sheetFormatPr defaultColWidth="14.75" defaultRowHeight="24.95" customHeight="1" x14ac:dyDescent="0.15"/>
  <cols>
    <col min="1" max="1" width="8.125" style="1" customWidth="1"/>
    <col min="2" max="2" width="10.875" style="1" customWidth="1"/>
    <col min="3" max="3" width="5.625" style="1" customWidth="1"/>
    <col min="4" max="4" width="12.25" style="1" customWidth="1"/>
    <col min="5" max="5" width="15.25" style="1" customWidth="1"/>
    <col min="6" max="6" width="13.625" style="1" customWidth="1"/>
    <col min="7" max="8" width="9.5" style="1" bestFit="1" customWidth="1"/>
    <col min="9" max="9" width="9.5" style="1" customWidth="1"/>
    <col min="10" max="10" width="9.5" style="1" bestFit="1" customWidth="1"/>
    <col min="11" max="11" width="14.75" style="1"/>
    <col min="12" max="12" width="13.25" style="1" bestFit="1" customWidth="1"/>
    <col min="13" max="16384" width="14.75" style="1"/>
  </cols>
  <sheetData>
    <row r="1" spans="1:14" s="6" customFormat="1" ht="45.75" customHeight="1" x14ac:dyDescent="0.15">
      <c r="C1" s="7"/>
      <c r="D1" s="40" t="s">
        <v>87</v>
      </c>
      <c r="E1" s="40"/>
      <c r="F1" s="40"/>
      <c r="G1" s="18"/>
    </row>
    <row r="2" spans="1:14" ht="49.5" customHeight="1" x14ac:dyDescent="0.15">
      <c r="A2" s="2"/>
      <c r="B2" s="2"/>
      <c r="C2" s="2"/>
      <c r="D2" s="19" t="s">
        <v>88</v>
      </c>
    </row>
    <row r="3" spans="1:14" ht="24.95" customHeight="1" x14ac:dyDescent="0.15">
      <c r="A3" s="3"/>
      <c r="C3" s="3"/>
      <c r="D3" s="12" t="s">
        <v>0</v>
      </c>
      <c r="E3" s="11" t="s">
        <v>4</v>
      </c>
      <c r="F3" s="20" t="s">
        <v>5</v>
      </c>
      <c r="G3" s="23" t="s">
        <v>6</v>
      </c>
      <c r="H3" s="23" t="s">
        <v>7</v>
      </c>
      <c r="I3" s="23" t="s">
        <v>89</v>
      </c>
      <c r="J3" s="23" t="s">
        <v>72</v>
      </c>
      <c r="K3" s="23" t="s">
        <v>83</v>
      </c>
      <c r="L3" s="23" t="s">
        <v>90</v>
      </c>
      <c r="M3" s="23" t="s">
        <v>91</v>
      </c>
      <c r="N3" s="23" t="s">
        <v>92</v>
      </c>
    </row>
    <row r="4" spans="1:14" ht="24.95" customHeight="1" x14ac:dyDescent="0.15">
      <c r="A4" s="15"/>
      <c r="C4" s="3"/>
      <c r="D4" s="16">
        <f t="shared" ref="D4:D20" si="0">ROW()-3</f>
        <v>1</v>
      </c>
      <c r="E4" s="29" t="s">
        <v>93</v>
      </c>
      <c r="F4" s="16" t="str">
        <f ca="1">IFERROR(VLOOKUP(表_库存[[#This Row],[商品编码]],表_商品[[商品编码]:[单价]],2),"")</f>
        <v/>
      </c>
      <c r="G4" s="16" t="str">
        <f ca="1">IFERROR(VLOOKUP(表_库存[[#This Row],[商品编码]],表_商品[[商品编码]:[单价]],3),"")</f>
        <v/>
      </c>
      <c r="H4" s="22" t="str">
        <f ca="1">IFERROR(VLOOKUP(表_库存[[#This Row],[商品编码]],表_商品[[商品编码]:[单价]],4),"")</f>
        <v/>
      </c>
      <c r="I4" s="31">
        <f t="shared" ref="I4:I20" ca="1" si="1">RANDBETWEEN(100,1000)</f>
        <v>485</v>
      </c>
      <c r="J4" s="22">
        <f t="shared" ref="J4:J20" ca="1" si="2">RANDBETWEEN(10,99)</f>
        <v>63</v>
      </c>
      <c r="K4" s="22">
        <f t="shared" ref="K4:K20" ca="1" si="3">RANDBETWEEN(10,99)</f>
        <v>60</v>
      </c>
      <c r="L4" s="32">
        <f ca="1">表_库存[[#This Row],[初始库存]]+表_库存[[#This Row],[入库数量]]-表_库存[[#This Row],[出库数量]]</f>
        <v>488</v>
      </c>
      <c r="M4" s="22">
        <f t="shared" ref="M4:M20" ca="1" si="4">RANDBETWEEN(500,1000)</f>
        <v>777</v>
      </c>
      <c r="N4" s="22" t="str">
        <f ca="1">IF(表_库存[[#This Row],[安全库存]]&gt;表_库存[[#This Row],[库存数量]],"充足","告警")</f>
        <v>充足</v>
      </c>
    </row>
    <row r="5" spans="1:14" ht="24.95" customHeight="1" x14ac:dyDescent="0.15">
      <c r="A5" s="15"/>
      <c r="C5" s="3"/>
      <c r="D5" s="16">
        <f t="shared" si="0"/>
        <v>2</v>
      </c>
      <c r="E5" s="29" t="s">
        <v>95</v>
      </c>
      <c r="F5" s="16" t="s">
        <v>13</v>
      </c>
      <c r="G5" s="16" t="str">
        <f ca="1">IFERROR(VLOOKUP(表_库存[[#This Row],[商品编码]],表_商品[[商品编码]:[单价]],3),"")</f>
        <v/>
      </c>
      <c r="H5" s="22" t="str">
        <f ca="1">IFERROR(VLOOKUP(表_库存[[#This Row],[商品编码]],表_商品[[商品编码]:[单价]],4),"")</f>
        <v/>
      </c>
      <c r="I5" s="31">
        <f t="shared" ca="1" si="1"/>
        <v>273</v>
      </c>
      <c r="J5" s="22">
        <f t="shared" ca="1" si="2"/>
        <v>58</v>
      </c>
      <c r="K5" s="22">
        <f t="shared" ca="1" si="3"/>
        <v>45</v>
      </c>
      <c r="L5" s="32">
        <f ca="1">表_库存[[#This Row],[初始库存]]+表_库存[[#This Row],[入库数量]]-表_库存[[#This Row],[出库数量]]</f>
        <v>286</v>
      </c>
      <c r="M5" s="22">
        <f t="shared" ca="1" si="4"/>
        <v>822</v>
      </c>
      <c r="N5" s="22" t="str">
        <f ca="1">IF(表_库存[[#This Row],[安全库存]]&gt;表_库存[[#This Row],[库存数量]],"充足","告警")</f>
        <v>充足</v>
      </c>
    </row>
    <row r="6" spans="1:14" ht="24.95" customHeight="1" x14ac:dyDescent="0.15">
      <c r="A6" s="15"/>
      <c r="C6" s="3"/>
      <c r="D6" s="16">
        <f t="shared" si="0"/>
        <v>3</v>
      </c>
      <c r="E6" s="29" t="s">
        <v>96</v>
      </c>
      <c r="F6" s="16" t="s">
        <v>11</v>
      </c>
      <c r="G6" s="16" t="str">
        <f ca="1">IFERROR(VLOOKUP(表_库存[[#This Row],[商品编码]],表_商品[[商品编码]:[单价]],3),"")</f>
        <v/>
      </c>
      <c r="H6" s="22" t="str">
        <f ca="1">IFERROR(VLOOKUP(表_库存[[#This Row],[商品编码]],表_商品[[商品编码]:[单价]],4),"")</f>
        <v/>
      </c>
      <c r="I6" s="31">
        <f t="shared" ca="1" si="1"/>
        <v>646</v>
      </c>
      <c r="J6" s="22">
        <f t="shared" ca="1" si="2"/>
        <v>99</v>
      </c>
      <c r="K6" s="22">
        <f t="shared" ca="1" si="3"/>
        <v>57</v>
      </c>
      <c r="L6" s="32">
        <f ca="1">表_库存[[#This Row],[初始库存]]+表_库存[[#This Row],[入库数量]]-表_库存[[#This Row],[出库数量]]</f>
        <v>688</v>
      </c>
      <c r="M6" s="22">
        <f t="shared" ca="1" si="4"/>
        <v>625</v>
      </c>
      <c r="N6" s="22" t="str">
        <f ca="1">IF(表_库存[[#This Row],[安全库存]]&gt;表_库存[[#This Row],[库存数量]],"充足","告警")</f>
        <v>告警</v>
      </c>
    </row>
    <row r="7" spans="1:14" ht="24.95" customHeight="1" x14ac:dyDescent="0.15">
      <c r="A7" s="15"/>
      <c r="C7" s="3"/>
      <c r="D7" s="16">
        <f t="shared" si="0"/>
        <v>4</v>
      </c>
      <c r="E7" s="29" t="s">
        <v>97</v>
      </c>
      <c r="F7" s="16" t="s">
        <v>13</v>
      </c>
      <c r="G7" s="16" t="str">
        <f ca="1">IFERROR(VLOOKUP(表_库存[[#This Row],[商品编码]],表_商品[[商品编码]:[单价]],3),"")</f>
        <v/>
      </c>
      <c r="H7" s="22" t="str">
        <f ca="1">IFERROR(VLOOKUP(表_库存[[#This Row],[商品编码]],表_商品[[商品编码]:[单价]],4),"")</f>
        <v/>
      </c>
      <c r="I7" s="31">
        <f t="shared" ca="1" si="1"/>
        <v>512</v>
      </c>
      <c r="J7" s="22">
        <f t="shared" ca="1" si="2"/>
        <v>18</v>
      </c>
      <c r="K7" s="22">
        <f t="shared" ca="1" si="3"/>
        <v>39</v>
      </c>
      <c r="L7" s="32">
        <f ca="1">表_库存[[#This Row],[初始库存]]+表_库存[[#This Row],[入库数量]]-表_库存[[#This Row],[出库数量]]</f>
        <v>491</v>
      </c>
      <c r="M7" s="22">
        <f t="shared" ca="1" si="4"/>
        <v>650</v>
      </c>
      <c r="N7" s="22" t="str">
        <f ca="1">IF(表_库存[[#This Row],[安全库存]]&gt;表_库存[[#This Row],[库存数量]],"充足","告警")</f>
        <v>充足</v>
      </c>
    </row>
    <row r="8" spans="1:14" ht="24.95" customHeight="1" x14ac:dyDescent="0.15">
      <c r="A8" s="15"/>
      <c r="C8" s="3"/>
      <c r="D8" s="16">
        <f t="shared" si="0"/>
        <v>5</v>
      </c>
      <c r="E8" s="29" t="s">
        <v>98</v>
      </c>
      <c r="F8" s="16" t="s">
        <v>14</v>
      </c>
      <c r="G8" s="16" t="str">
        <f ca="1">IFERROR(VLOOKUP(表_库存[[#This Row],[商品编码]],表_商品[[商品编码]:[单价]],3),"")</f>
        <v/>
      </c>
      <c r="H8" s="22" t="str">
        <f ca="1">IFERROR(VLOOKUP(表_库存[[#This Row],[商品编码]],表_商品[[商品编码]:[单价]],4),"")</f>
        <v/>
      </c>
      <c r="I8" s="31">
        <f t="shared" ca="1" si="1"/>
        <v>226</v>
      </c>
      <c r="J8" s="22">
        <f t="shared" ca="1" si="2"/>
        <v>60</v>
      </c>
      <c r="K8" s="22">
        <f t="shared" ca="1" si="3"/>
        <v>26</v>
      </c>
      <c r="L8" s="32">
        <f ca="1">表_库存[[#This Row],[初始库存]]+表_库存[[#This Row],[入库数量]]-表_库存[[#This Row],[出库数量]]</f>
        <v>260</v>
      </c>
      <c r="M8" s="22">
        <f t="shared" ca="1" si="4"/>
        <v>941</v>
      </c>
      <c r="N8" s="22" t="str">
        <f ca="1">IF(表_库存[[#This Row],[安全库存]]&gt;表_库存[[#This Row],[库存数量]],"充足","告警")</f>
        <v>充足</v>
      </c>
    </row>
    <row r="9" spans="1:14" ht="24.95" customHeight="1" x14ac:dyDescent="0.15">
      <c r="A9" s="15"/>
      <c r="C9" s="3"/>
      <c r="D9" s="16">
        <f t="shared" si="0"/>
        <v>6</v>
      </c>
      <c r="E9" s="29" t="s">
        <v>99</v>
      </c>
      <c r="F9" s="16" t="s">
        <v>13</v>
      </c>
      <c r="G9" s="16" t="str">
        <f ca="1">IFERROR(VLOOKUP(表_库存[[#This Row],[商品编码]],表_商品[[商品编码]:[单价]],3),"")</f>
        <v/>
      </c>
      <c r="H9" s="22" t="str">
        <f ca="1">IFERROR(VLOOKUP(表_库存[[#This Row],[商品编码]],表_商品[[商品编码]:[单价]],4),"")</f>
        <v/>
      </c>
      <c r="I9" s="31">
        <f t="shared" ca="1" si="1"/>
        <v>282</v>
      </c>
      <c r="J9" s="22">
        <f t="shared" ca="1" si="2"/>
        <v>47</v>
      </c>
      <c r="K9" s="22">
        <f t="shared" ca="1" si="3"/>
        <v>41</v>
      </c>
      <c r="L9" s="32">
        <f ca="1">表_库存[[#This Row],[初始库存]]+表_库存[[#This Row],[入库数量]]-表_库存[[#This Row],[出库数量]]</f>
        <v>288</v>
      </c>
      <c r="M9" s="22">
        <f t="shared" ca="1" si="4"/>
        <v>556</v>
      </c>
      <c r="N9" s="22" t="str">
        <f ca="1">IF(表_库存[[#This Row],[安全库存]]&gt;表_库存[[#This Row],[库存数量]],"充足","告警")</f>
        <v>充足</v>
      </c>
    </row>
    <row r="10" spans="1:14" ht="24.95" customHeight="1" x14ac:dyDescent="0.15">
      <c r="A10" s="15"/>
      <c r="C10" s="3"/>
      <c r="D10" s="16">
        <f t="shared" si="0"/>
        <v>7</v>
      </c>
      <c r="E10" s="29" t="s">
        <v>100</v>
      </c>
      <c r="F10" s="16" t="s">
        <v>14</v>
      </c>
      <c r="G10" s="16" t="str">
        <f ca="1">IFERROR(VLOOKUP(表_库存[[#This Row],[商品编码]],表_商品[[商品编码]:[单价]],3),"")</f>
        <v/>
      </c>
      <c r="H10" s="22" t="str">
        <f ca="1">IFERROR(VLOOKUP(表_库存[[#This Row],[商品编码]],表_商品[[商品编码]:[单价]],4),"")</f>
        <v/>
      </c>
      <c r="I10" s="31">
        <f t="shared" ca="1" si="1"/>
        <v>565</v>
      </c>
      <c r="J10" s="22">
        <f t="shared" ca="1" si="2"/>
        <v>72</v>
      </c>
      <c r="K10" s="22">
        <f t="shared" ca="1" si="3"/>
        <v>64</v>
      </c>
      <c r="L10" s="32">
        <f ca="1">表_库存[[#This Row],[初始库存]]+表_库存[[#This Row],[入库数量]]-表_库存[[#This Row],[出库数量]]</f>
        <v>573</v>
      </c>
      <c r="M10" s="22">
        <f t="shared" ca="1" si="4"/>
        <v>567</v>
      </c>
      <c r="N10" s="22" t="str">
        <f ca="1">IF(表_库存[[#This Row],[安全库存]]&gt;表_库存[[#This Row],[库存数量]],"充足","告警")</f>
        <v>告警</v>
      </c>
    </row>
    <row r="11" spans="1:14" ht="24.95" customHeight="1" x14ac:dyDescent="0.15">
      <c r="A11" s="3"/>
      <c r="C11" s="3"/>
      <c r="D11" s="16">
        <f t="shared" si="0"/>
        <v>8</v>
      </c>
      <c r="E11" s="29" t="s">
        <v>101</v>
      </c>
      <c r="F11" s="16" t="s">
        <v>15</v>
      </c>
      <c r="G11" s="16" t="str">
        <f ca="1">IFERROR(VLOOKUP(表_库存[[#This Row],[商品编码]],表_商品[[商品编码]:[单价]],3),"")</f>
        <v/>
      </c>
      <c r="H11" s="22" t="str">
        <f ca="1">IFERROR(VLOOKUP(表_库存[[#This Row],[商品编码]],表_商品[[商品编码]:[单价]],4),"")</f>
        <v/>
      </c>
      <c r="I11" s="31">
        <f t="shared" ca="1" si="1"/>
        <v>218</v>
      </c>
      <c r="J11" s="22">
        <f t="shared" ca="1" si="2"/>
        <v>83</v>
      </c>
      <c r="K11" s="22">
        <f t="shared" ca="1" si="3"/>
        <v>21</v>
      </c>
      <c r="L11" s="32">
        <f ca="1">表_库存[[#This Row],[初始库存]]+表_库存[[#This Row],[入库数量]]-表_库存[[#This Row],[出库数量]]</f>
        <v>280</v>
      </c>
      <c r="M11" s="22">
        <f t="shared" ca="1" si="4"/>
        <v>595</v>
      </c>
      <c r="N11" s="22" t="str">
        <f ca="1">IF(表_库存[[#This Row],[安全库存]]&gt;表_库存[[#This Row],[库存数量]],"充足","告警")</f>
        <v>充足</v>
      </c>
    </row>
    <row r="12" spans="1:14" ht="24.95" customHeight="1" x14ac:dyDescent="0.15">
      <c r="A12" s="3"/>
      <c r="C12" s="3"/>
      <c r="D12" s="16">
        <f t="shared" si="0"/>
        <v>9</v>
      </c>
      <c r="E12" s="29" t="s">
        <v>102</v>
      </c>
      <c r="F12" s="16" t="s">
        <v>17</v>
      </c>
      <c r="G12" s="16" t="str">
        <f ca="1">IFERROR(VLOOKUP(表_库存[[#This Row],[商品编码]],表_商品[[商品编码]:[单价]],3),"")</f>
        <v/>
      </c>
      <c r="H12" s="22" t="str">
        <f ca="1">IFERROR(VLOOKUP(表_库存[[#This Row],[商品编码]],表_商品[[商品编码]:[单价]],4),"")</f>
        <v/>
      </c>
      <c r="I12" s="31">
        <f t="shared" ca="1" si="1"/>
        <v>267</v>
      </c>
      <c r="J12" s="22">
        <f t="shared" ca="1" si="2"/>
        <v>28</v>
      </c>
      <c r="K12" s="22">
        <f t="shared" ca="1" si="3"/>
        <v>44</v>
      </c>
      <c r="L12" s="32">
        <f ca="1">表_库存[[#This Row],[初始库存]]+表_库存[[#This Row],[入库数量]]-表_库存[[#This Row],[出库数量]]</f>
        <v>251</v>
      </c>
      <c r="M12" s="22">
        <f t="shared" ca="1" si="4"/>
        <v>903</v>
      </c>
      <c r="N12" s="22" t="str">
        <f ca="1">IF(表_库存[[#This Row],[安全库存]]&gt;表_库存[[#This Row],[库存数量]],"充足","告警")</f>
        <v>充足</v>
      </c>
    </row>
    <row r="13" spans="1:14" ht="24.95" customHeight="1" x14ac:dyDescent="0.15">
      <c r="A13" s="3"/>
      <c r="C13" s="3"/>
      <c r="D13" s="16">
        <f t="shared" si="0"/>
        <v>10</v>
      </c>
      <c r="E13" s="29" t="s">
        <v>96</v>
      </c>
      <c r="F13" s="16" t="s">
        <v>13</v>
      </c>
      <c r="G13" s="16" t="str">
        <f ca="1">IFERROR(VLOOKUP(表_库存[[#This Row],[商品编码]],表_商品[[商品编码]:[单价]],3),"")</f>
        <v/>
      </c>
      <c r="H13" s="22" t="str">
        <f ca="1">IFERROR(VLOOKUP(表_库存[[#This Row],[商品编码]],表_商品[[商品编码]:[单价]],4),"")</f>
        <v/>
      </c>
      <c r="I13" s="31">
        <f t="shared" ca="1" si="1"/>
        <v>344</v>
      </c>
      <c r="J13" s="22">
        <f t="shared" ca="1" si="2"/>
        <v>40</v>
      </c>
      <c r="K13" s="22">
        <f t="shared" ca="1" si="3"/>
        <v>10</v>
      </c>
      <c r="L13" s="32">
        <f ca="1">表_库存[[#This Row],[初始库存]]+表_库存[[#This Row],[入库数量]]-表_库存[[#This Row],[出库数量]]</f>
        <v>374</v>
      </c>
      <c r="M13" s="22">
        <f t="shared" ca="1" si="4"/>
        <v>953</v>
      </c>
      <c r="N13" s="22" t="str">
        <f ca="1">IF(表_库存[[#This Row],[安全库存]]&gt;表_库存[[#This Row],[库存数量]],"充足","告警")</f>
        <v>充足</v>
      </c>
    </row>
    <row r="14" spans="1:14" ht="24.95" customHeight="1" x14ac:dyDescent="0.15">
      <c r="A14" s="3"/>
      <c r="C14" s="3"/>
      <c r="D14" s="16">
        <f t="shared" si="0"/>
        <v>11</v>
      </c>
      <c r="E14" s="29" t="s">
        <v>103</v>
      </c>
      <c r="F14" s="16" t="s">
        <v>17</v>
      </c>
      <c r="G14" s="16" t="str">
        <f ca="1">IFERROR(VLOOKUP(表_库存[[#This Row],[商品编码]],表_商品[[商品编码]:[单价]],3),"")</f>
        <v/>
      </c>
      <c r="H14" s="22" t="str">
        <f ca="1">IFERROR(VLOOKUP(表_库存[[#This Row],[商品编码]],表_商品[[商品编码]:[单价]],4),"")</f>
        <v/>
      </c>
      <c r="I14" s="31">
        <f t="shared" ca="1" si="1"/>
        <v>490</v>
      </c>
      <c r="J14" s="22">
        <f t="shared" ca="1" si="2"/>
        <v>22</v>
      </c>
      <c r="K14" s="22">
        <f t="shared" ca="1" si="3"/>
        <v>93</v>
      </c>
      <c r="L14" s="32">
        <f ca="1">表_库存[[#This Row],[初始库存]]+表_库存[[#This Row],[入库数量]]-表_库存[[#This Row],[出库数量]]</f>
        <v>419</v>
      </c>
      <c r="M14" s="22">
        <f t="shared" ca="1" si="4"/>
        <v>956</v>
      </c>
      <c r="N14" s="22" t="str">
        <f ca="1">IF(表_库存[[#This Row],[安全库存]]&gt;表_库存[[#This Row],[库存数量]],"充足","告警")</f>
        <v>充足</v>
      </c>
    </row>
    <row r="15" spans="1:14" ht="24.95" customHeight="1" x14ac:dyDescent="0.15">
      <c r="A15" s="3"/>
      <c r="C15" s="3"/>
      <c r="D15" s="17">
        <f t="shared" si="0"/>
        <v>12</v>
      </c>
      <c r="E15" s="29" t="s">
        <v>104</v>
      </c>
      <c r="F15" s="16" t="s">
        <v>13</v>
      </c>
      <c r="G15" s="16" t="str">
        <f ca="1">IFERROR(VLOOKUP(表_库存[[#This Row],[商品编码]],表_商品[[商品编码]:[单价]],3),"")</f>
        <v/>
      </c>
      <c r="H15" s="22" t="str">
        <f ca="1">IFERROR(VLOOKUP(表_库存[[#This Row],[商品编码]],表_商品[[商品编码]:[单价]],4),"")</f>
        <v/>
      </c>
      <c r="I15" s="31">
        <f t="shared" ca="1" si="1"/>
        <v>575</v>
      </c>
      <c r="J15" s="22">
        <f t="shared" ca="1" si="2"/>
        <v>75</v>
      </c>
      <c r="K15" s="22">
        <f t="shared" ca="1" si="3"/>
        <v>47</v>
      </c>
      <c r="L15" s="32">
        <f ca="1">表_库存[[#This Row],[初始库存]]+表_库存[[#This Row],[入库数量]]-表_库存[[#This Row],[出库数量]]</f>
        <v>603</v>
      </c>
      <c r="M15" s="22">
        <f t="shared" ca="1" si="4"/>
        <v>711</v>
      </c>
      <c r="N15" s="22" t="str">
        <f ca="1">IF(表_库存[[#This Row],[安全库存]]&gt;表_库存[[#This Row],[库存数量]],"充足","告警")</f>
        <v>充足</v>
      </c>
    </row>
    <row r="16" spans="1:14" ht="24.95" customHeight="1" x14ac:dyDescent="0.15">
      <c r="A16" s="3"/>
      <c r="C16" s="3"/>
      <c r="D16" s="17">
        <f t="shared" si="0"/>
        <v>13</v>
      </c>
      <c r="E16" s="29" t="s">
        <v>105</v>
      </c>
      <c r="F16" s="16" t="s">
        <v>17</v>
      </c>
      <c r="G16" s="16" t="str">
        <f ca="1">IFERROR(VLOOKUP(表_库存[[#This Row],[商品编码]],表_商品[[商品编码]:[单价]],3),"")</f>
        <v/>
      </c>
      <c r="H16" s="22" t="str">
        <f ca="1">IFERROR(VLOOKUP(表_库存[[#This Row],[商品编码]],表_商品[[商品编码]:[单价]],4),"")</f>
        <v/>
      </c>
      <c r="I16" s="31">
        <f t="shared" ca="1" si="1"/>
        <v>759</v>
      </c>
      <c r="J16" s="22">
        <f t="shared" ca="1" si="2"/>
        <v>31</v>
      </c>
      <c r="K16" s="22">
        <f t="shared" ca="1" si="3"/>
        <v>36</v>
      </c>
      <c r="L16" s="32">
        <f ca="1">表_库存[[#This Row],[初始库存]]+表_库存[[#This Row],[入库数量]]-表_库存[[#This Row],[出库数量]]</f>
        <v>754</v>
      </c>
      <c r="M16" s="22">
        <f t="shared" ca="1" si="4"/>
        <v>856</v>
      </c>
      <c r="N16" s="22" t="str">
        <f ca="1">IF(表_库存[[#This Row],[安全库存]]&gt;表_库存[[#This Row],[库存数量]],"充足","告警")</f>
        <v>充足</v>
      </c>
    </row>
    <row r="17" spans="1:14" ht="24.95" customHeight="1" x14ac:dyDescent="0.15">
      <c r="A17" s="3"/>
      <c r="C17" s="3"/>
      <c r="D17" s="17">
        <f t="shared" si="0"/>
        <v>14</v>
      </c>
      <c r="E17" s="29" t="s">
        <v>106</v>
      </c>
      <c r="F17" s="16" t="s">
        <v>13</v>
      </c>
      <c r="G17" s="16" t="str">
        <f ca="1">IFERROR(VLOOKUP(表_库存[[#This Row],[商品编码]],表_商品[[商品编码]:[单价]],3),"")</f>
        <v/>
      </c>
      <c r="H17" s="22" t="str">
        <f ca="1">IFERROR(VLOOKUP(表_库存[[#This Row],[商品编码]],表_商品[[商品编码]:[单价]],4),"")</f>
        <v/>
      </c>
      <c r="I17" s="31">
        <f t="shared" ca="1" si="1"/>
        <v>486</v>
      </c>
      <c r="J17" s="22">
        <f t="shared" ca="1" si="2"/>
        <v>12</v>
      </c>
      <c r="K17" s="22">
        <f t="shared" ca="1" si="3"/>
        <v>93</v>
      </c>
      <c r="L17" s="32">
        <f ca="1">表_库存[[#This Row],[初始库存]]+表_库存[[#This Row],[入库数量]]-表_库存[[#This Row],[出库数量]]</f>
        <v>405</v>
      </c>
      <c r="M17" s="22">
        <f t="shared" ca="1" si="4"/>
        <v>714</v>
      </c>
      <c r="N17" s="22" t="str">
        <f ca="1">IF(表_库存[[#This Row],[安全库存]]&gt;表_库存[[#This Row],[库存数量]],"充足","告警")</f>
        <v>充足</v>
      </c>
    </row>
    <row r="18" spans="1:14" ht="24.95" customHeight="1" x14ac:dyDescent="0.15">
      <c r="A18" s="3"/>
      <c r="C18" s="3"/>
      <c r="D18" s="17">
        <f t="shared" si="0"/>
        <v>15</v>
      </c>
      <c r="E18" s="29" t="s">
        <v>107</v>
      </c>
      <c r="F18" s="16" t="s">
        <v>17</v>
      </c>
      <c r="G18" s="16" t="str">
        <f ca="1">IFERROR(VLOOKUP(表_库存[[#This Row],[商品编码]],表_商品[[商品编码]:[单价]],3),"")</f>
        <v/>
      </c>
      <c r="H18" s="22" t="str">
        <f ca="1">IFERROR(VLOOKUP(表_库存[[#This Row],[商品编码]],表_商品[[商品编码]:[单价]],4),"")</f>
        <v/>
      </c>
      <c r="I18" s="31">
        <f t="shared" ca="1" si="1"/>
        <v>188</v>
      </c>
      <c r="J18" s="22">
        <f t="shared" ca="1" si="2"/>
        <v>80</v>
      </c>
      <c r="K18" s="22">
        <f t="shared" ca="1" si="3"/>
        <v>80</v>
      </c>
      <c r="L18" s="32">
        <f ca="1">表_库存[[#This Row],[初始库存]]+表_库存[[#This Row],[入库数量]]-表_库存[[#This Row],[出库数量]]</f>
        <v>188</v>
      </c>
      <c r="M18" s="22">
        <f t="shared" ca="1" si="4"/>
        <v>640</v>
      </c>
      <c r="N18" s="22" t="str">
        <f ca="1">IF(表_库存[[#This Row],[安全库存]]&gt;表_库存[[#This Row],[库存数量]],"充足","告警")</f>
        <v>充足</v>
      </c>
    </row>
    <row r="19" spans="1:14" ht="24.95" customHeight="1" x14ac:dyDescent="0.15">
      <c r="D19" s="17">
        <f t="shared" si="0"/>
        <v>16</v>
      </c>
      <c r="E19" s="29" t="s">
        <v>108</v>
      </c>
      <c r="F19" s="16" t="s">
        <v>13</v>
      </c>
      <c r="G19" s="16" t="str">
        <f ca="1">IFERROR(VLOOKUP(表_库存[[#This Row],[商品编码]],表_商品[[商品编码]:[单价]],3),"")</f>
        <v/>
      </c>
      <c r="H19" s="22" t="str">
        <f ca="1">IFERROR(VLOOKUP(表_库存[[#This Row],[商品编码]],表_商品[[商品编码]:[单价]],4),"")</f>
        <v/>
      </c>
      <c r="I19" s="31">
        <f t="shared" ca="1" si="1"/>
        <v>676</v>
      </c>
      <c r="J19" s="22">
        <f t="shared" ca="1" si="2"/>
        <v>19</v>
      </c>
      <c r="K19" s="22">
        <f t="shared" ca="1" si="3"/>
        <v>34</v>
      </c>
      <c r="L19" s="32">
        <f ca="1">表_库存[[#This Row],[初始库存]]+表_库存[[#This Row],[入库数量]]-表_库存[[#This Row],[出库数量]]</f>
        <v>661</v>
      </c>
      <c r="M19" s="22">
        <f t="shared" ca="1" si="4"/>
        <v>934</v>
      </c>
      <c r="N19" s="22" t="str">
        <f ca="1">IF(表_库存[[#This Row],[安全库存]]&gt;表_库存[[#This Row],[库存数量]],"充足","告警")</f>
        <v>充足</v>
      </c>
    </row>
    <row r="20" spans="1:14" ht="24.95" customHeight="1" x14ac:dyDescent="0.15">
      <c r="D20" s="17">
        <f t="shared" si="0"/>
        <v>17</v>
      </c>
      <c r="E20" s="29" t="s">
        <v>109</v>
      </c>
      <c r="F20" s="16" t="s">
        <v>17</v>
      </c>
      <c r="G20" s="16" t="str">
        <f ca="1">IFERROR(VLOOKUP(表_库存[[#This Row],[商品编码]],表_商品[[商品编码]:[单价]],3),"")</f>
        <v/>
      </c>
      <c r="H20" s="22" t="str">
        <f ca="1">IFERROR(VLOOKUP(表_库存[[#This Row],[商品编码]],表_商品[[商品编码]:[单价]],4),"")</f>
        <v/>
      </c>
      <c r="I20" s="31">
        <f t="shared" ca="1" si="1"/>
        <v>153</v>
      </c>
      <c r="J20" s="22">
        <f t="shared" ca="1" si="2"/>
        <v>90</v>
      </c>
      <c r="K20" s="22">
        <f t="shared" ca="1" si="3"/>
        <v>89</v>
      </c>
      <c r="L20" s="32">
        <f ca="1">表_库存[[#This Row],[初始库存]]+表_库存[[#This Row],[入库数量]]-表_库存[[#This Row],[出库数量]]</f>
        <v>154</v>
      </c>
      <c r="M20" s="22">
        <f t="shared" ca="1" si="4"/>
        <v>667</v>
      </c>
      <c r="N20" s="22" t="str">
        <f ca="1">IF(表_库存[[#This Row],[安全库存]]&gt;表_库存[[#This Row],[库存数量]],"充足","告警")</f>
        <v>充足</v>
      </c>
    </row>
  </sheetData>
  <dataConsolidate/>
  <mergeCells count="1">
    <mergeCell ref="D1:F1"/>
  </mergeCells>
  <phoneticPr fontId="1" type="noConversion"/>
  <conditionalFormatting sqref="N4:N20">
    <cfRule type="containsText" dxfId="30" priority="1" operator="containsText" text="告警">
      <formula>NOT(ISERROR(SEARCH("告警",N4)))</formula>
    </cfRule>
  </conditionalFormatting>
  <dataValidations count="1">
    <dataValidation type="list" allowBlank="1" showInputMessage="1" showErrorMessage="1" sqref="E4:E20" xr:uid="{13880977-D8B9-4606-AA16-25C1BCA9D3CF}">
      <formula1>商品_编码</formula1>
    </dataValidation>
  </dataValidations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80C1-6896-462A-8A08-8F8571DFC0EF}">
  <sheetPr codeName="Sheet4"/>
  <dimension ref="A1:R23"/>
  <sheetViews>
    <sheetView showGridLines="0" workbookViewId="0">
      <pane xSplit="1" ySplit="1" topLeftCell="D2" activePane="bottomRight" state="frozen"/>
      <selection pane="topRight" activeCell="D1" sqref="D1"/>
      <selection pane="bottomLeft" activeCell="A2" sqref="A2"/>
      <selection pane="bottomRight" activeCell="S13" sqref="S13"/>
    </sheetView>
  </sheetViews>
  <sheetFormatPr defaultRowHeight="17.25" x14ac:dyDescent="0.15"/>
  <cols>
    <col min="1" max="1" width="8.125" style="1" customWidth="1"/>
    <col min="2" max="2" width="9" style="4"/>
    <col min="3" max="3" width="10.875" style="1" customWidth="1"/>
    <col min="4" max="4" width="10.75" style="1" customWidth="1"/>
    <col min="5" max="5" width="14.875" style="1" bestFit="1" customWidth="1"/>
    <col min="6" max="7" width="9.25" style="4" bestFit="1" customWidth="1"/>
    <col min="8" max="9" width="13.125" style="4" bestFit="1" customWidth="1"/>
    <col min="10" max="11" width="9" style="4"/>
    <col min="12" max="12" width="5.25" style="4" customWidth="1"/>
    <col min="13" max="16384" width="9" style="4"/>
  </cols>
  <sheetData>
    <row r="1" spans="1:18" s="6" customFormat="1" ht="45.75" customHeight="1" x14ac:dyDescent="0.1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</row>
    <row r="2" spans="1:18" ht="31.5" x14ac:dyDescent="0.15">
      <c r="A2" s="2"/>
      <c r="B2" s="8"/>
      <c r="E2" s="19" t="s">
        <v>112</v>
      </c>
      <c r="I2" s="8"/>
      <c r="J2" s="8"/>
      <c r="K2" s="8"/>
      <c r="L2" s="8"/>
      <c r="M2" s="8"/>
      <c r="N2" s="8"/>
      <c r="O2" s="8"/>
      <c r="P2" s="8"/>
      <c r="Q2" s="8"/>
      <c r="R2" s="8"/>
    </row>
    <row r="4" spans="1:18" x14ac:dyDescent="0.15">
      <c r="E4" s="34" t="s">
        <v>71</v>
      </c>
      <c r="F4" s="4" t="s">
        <v>111</v>
      </c>
      <c r="G4" s="8"/>
      <c r="H4" s="8"/>
    </row>
    <row r="5" spans="1:18" x14ac:dyDescent="0.15">
      <c r="F5" s="8"/>
      <c r="G5" s="8"/>
      <c r="H5" s="8"/>
    </row>
    <row r="6" spans="1:18" x14ac:dyDescent="0.15">
      <c r="E6" s="34" t="s">
        <v>4</v>
      </c>
      <c r="F6" s="4" t="s">
        <v>120</v>
      </c>
      <c r="G6" s="4" t="s">
        <v>72</v>
      </c>
    </row>
    <row r="7" spans="1:18" x14ac:dyDescent="0.15">
      <c r="E7" s="4" t="s">
        <v>93</v>
      </c>
      <c r="F7" s="35">
        <v>2976</v>
      </c>
      <c r="G7" s="35">
        <v>62</v>
      </c>
    </row>
    <row r="8" spans="1:18" x14ac:dyDescent="0.15">
      <c r="E8" s="4" t="s">
        <v>95</v>
      </c>
      <c r="F8" s="35">
        <v>3392</v>
      </c>
      <c r="G8" s="35">
        <v>64</v>
      </c>
    </row>
    <row r="9" spans="1:18" x14ac:dyDescent="0.15">
      <c r="E9" s="4" t="s">
        <v>96</v>
      </c>
      <c r="F9" s="35">
        <v>1743</v>
      </c>
      <c r="G9" s="35">
        <v>83</v>
      </c>
    </row>
    <row r="10" spans="1:18" x14ac:dyDescent="0.15">
      <c r="E10" s="4" t="s">
        <v>97</v>
      </c>
      <c r="F10" s="35">
        <v>7406</v>
      </c>
      <c r="G10" s="35">
        <v>161</v>
      </c>
    </row>
    <row r="11" spans="1:18" x14ac:dyDescent="0.15">
      <c r="E11" s="4" t="s">
        <v>98</v>
      </c>
      <c r="F11" s="35">
        <v>7120</v>
      </c>
      <c r="G11" s="35">
        <v>80</v>
      </c>
    </row>
    <row r="12" spans="1:18" x14ac:dyDescent="0.15">
      <c r="E12" s="4" t="s">
        <v>99</v>
      </c>
      <c r="F12" s="35">
        <v>816</v>
      </c>
      <c r="G12" s="35">
        <v>68</v>
      </c>
    </row>
    <row r="13" spans="1:18" x14ac:dyDescent="0.15">
      <c r="E13" s="4" t="s">
        <v>100</v>
      </c>
      <c r="F13" s="35">
        <v>9405</v>
      </c>
      <c r="G13" s="35">
        <v>99</v>
      </c>
    </row>
    <row r="14" spans="1:18" x14ac:dyDescent="0.15">
      <c r="E14" s="4" t="s">
        <v>101</v>
      </c>
      <c r="F14" s="35">
        <v>4896</v>
      </c>
      <c r="G14" s="35">
        <v>96</v>
      </c>
    </row>
    <row r="15" spans="1:18" x14ac:dyDescent="0.15">
      <c r="E15" s="4" t="s">
        <v>102</v>
      </c>
      <c r="F15" s="35">
        <v>5049</v>
      </c>
      <c r="G15" s="35">
        <v>99</v>
      </c>
    </row>
    <row r="16" spans="1:18" x14ac:dyDescent="0.15">
      <c r="E16" s="4" t="s">
        <v>103</v>
      </c>
      <c r="F16" s="35">
        <v>1785</v>
      </c>
      <c r="G16" s="35">
        <v>35</v>
      </c>
    </row>
    <row r="17" spans="5:7" x14ac:dyDescent="0.15">
      <c r="E17" s="4" t="s">
        <v>104</v>
      </c>
      <c r="F17" s="35">
        <v>2856</v>
      </c>
      <c r="G17" s="35">
        <v>56</v>
      </c>
    </row>
    <row r="18" spans="5:7" x14ac:dyDescent="0.15">
      <c r="E18" s="4" t="s">
        <v>105</v>
      </c>
      <c r="F18" s="35">
        <v>2601</v>
      </c>
      <c r="G18" s="35">
        <v>51</v>
      </c>
    </row>
    <row r="19" spans="5:7" x14ac:dyDescent="0.15">
      <c r="E19" s="4" t="s">
        <v>106</v>
      </c>
      <c r="F19" s="35">
        <v>4998</v>
      </c>
      <c r="G19" s="35">
        <v>98</v>
      </c>
    </row>
    <row r="20" spans="5:7" x14ac:dyDescent="0.15">
      <c r="E20" s="4" t="s">
        <v>107</v>
      </c>
      <c r="F20" s="35">
        <v>1785</v>
      </c>
      <c r="G20" s="35">
        <v>35</v>
      </c>
    </row>
    <row r="21" spans="5:7" x14ac:dyDescent="0.15">
      <c r="E21" s="4" t="s">
        <v>108</v>
      </c>
      <c r="F21" s="35">
        <v>1428</v>
      </c>
      <c r="G21" s="35">
        <v>28</v>
      </c>
    </row>
    <row r="22" spans="5:7" x14ac:dyDescent="0.15">
      <c r="E22" s="4" t="s">
        <v>109</v>
      </c>
      <c r="F22" s="35">
        <v>3366</v>
      </c>
      <c r="G22" s="35">
        <v>66</v>
      </c>
    </row>
    <row r="23" spans="5:7" x14ac:dyDescent="0.15">
      <c r="E23" s="4"/>
    </row>
  </sheetData>
  <mergeCells count="1">
    <mergeCell ref="A1:J1"/>
  </mergeCells>
  <phoneticPr fontId="1" type="noConversion"/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0C59E7-3A1E-4826-9EE4-3143A72C6E86}">
          <x14:formula1>
            <xm:f>商品设置!#REF!</xm:f>
          </x14:formula1>
          <xm:sqref>D1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7F5-94CB-42C1-8EC2-1AE4B68608C4}">
  <dimension ref="A1:R23"/>
  <sheetViews>
    <sheetView showGridLines="0" workbookViewId="0">
      <pane xSplit="1" ySplit="1" topLeftCell="D2" activePane="bottomRight" state="frozen"/>
      <selection pane="topRight" activeCell="D1" sqref="D1"/>
      <selection pane="bottomLeft" activeCell="A2" sqref="A2"/>
      <selection pane="bottomRight" activeCell="F11" sqref="F11"/>
    </sheetView>
  </sheetViews>
  <sheetFormatPr defaultRowHeight="17.25" x14ac:dyDescent="0.15"/>
  <cols>
    <col min="1" max="1" width="8.125" style="1" customWidth="1"/>
    <col min="2" max="2" width="9" style="4"/>
    <col min="3" max="3" width="10.875" style="1" customWidth="1"/>
    <col min="4" max="4" width="10.75" style="1" customWidth="1"/>
    <col min="5" max="5" width="14.875" style="1" bestFit="1" customWidth="1"/>
    <col min="6" max="6" width="9.25" style="4" bestFit="1" customWidth="1"/>
    <col min="7" max="7" width="7.375" style="4" bestFit="1" customWidth="1"/>
    <col min="8" max="9" width="13.125" style="4" bestFit="1" customWidth="1"/>
    <col min="10" max="11" width="9" style="4"/>
    <col min="12" max="12" width="5.25" style="4" customWidth="1"/>
    <col min="13" max="16384" width="9" style="4"/>
  </cols>
  <sheetData>
    <row r="1" spans="1:18" s="6" customFormat="1" ht="45.75" customHeight="1" x14ac:dyDescent="0.1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</row>
    <row r="2" spans="1:18" ht="31.5" x14ac:dyDescent="0.15">
      <c r="A2" s="2"/>
      <c r="B2" s="8"/>
      <c r="E2" s="19" t="s">
        <v>113</v>
      </c>
      <c r="I2" s="8"/>
      <c r="J2" s="8"/>
      <c r="K2" s="8"/>
      <c r="L2" s="8"/>
      <c r="M2" s="8"/>
      <c r="N2" s="8"/>
      <c r="O2" s="8"/>
      <c r="P2" s="8"/>
      <c r="Q2" s="8"/>
      <c r="R2" s="8"/>
    </row>
    <row r="4" spans="1:18" x14ac:dyDescent="0.15">
      <c r="E4" s="34" t="s">
        <v>71</v>
      </c>
      <c r="F4" s="4" t="s">
        <v>111</v>
      </c>
      <c r="G4" s="8"/>
      <c r="H4" s="8"/>
    </row>
    <row r="5" spans="1:18" x14ac:dyDescent="0.15">
      <c r="F5" s="8"/>
      <c r="G5" s="8"/>
      <c r="H5" s="8"/>
    </row>
    <row r="6" spans="1:18" x14ac:dyDescent="0.15">
      <c r="E6" s="34" t="s">
        <v>4</v>
      </c>
      <c r="F6" s="4" t="s">
        <v>119</v>
      </c>
      <c r="G6" s="4" t="s">
        <v>114</v>
      </c>
    </row>
    <row r="7" spans="1:18" x14ac:dyDescent="0.15">
      <c r="E7" s="4" t="s">
        <v>95</v>
      </c>
      <c r="F7" s="35">
        <v>2068</v>
      </c>
      <c r="G7" s="35">
        <v>44</v>
      </c>
    </row>
    <row r="8" spans="1:18" x14ac:dyDescent="0.15">
      <c r="E8" s="4" t="s">
        <v>96</v>
      </c>
      <c r="F8" s="35">
        <v>1750</v>
      </c>
      <c r="G8" s="35">
        <v>25</v>
      </c>
    </row>
    <row r="9" spans="1:18" x14ac:dyDescent="0.15">
      <c r="E9" s="4" t="s">
        <v>97</v>
      </c>
      <c r="F9" s="35">
        <v>8080</v>
      </c>
      <c r="G9" s="35">
        <v>101</v>
      </c>
    </row>
    <row r="10" spans="1:18" x14ac:dyDescent="0.15">
      <c r="E10" s="4" t="s">
        <v>98</v>
      </c>
      <c r="F10" s="35">
        <v>4650</v>
      </c>
      <c r="G10" s="35">
        <v>75</v>
      </c>
    </row>
    <row r="11" spans="1:18" x14ac:dyDescent="0.15">
      <c r="E11" s="4" t="s">
        <v>99</v>
      </c>
      <c r="F11" s="35">
        <v>384</v>
      </c>
      <c r="G11" s="35">
        <v>16</v>
      </c>
    </row>
    <row r="12" spans="1:18" x14ac:dyDescent="0.15">
      <c r="E12" s="4" t="s">
        <v>100</v>
      </c>
      <c r="F12" s="35">
        <v>4550</v>
      </c>
      <c r="G12" s="35">
        <v>50</v>
      </c>
    </row>
    <row r="13" spans="1:18" x14ac:dyDescent="0.15">
      <c r="E13" s="4" t="s">
        <v>101</v>
      </c>
      <c r="F13" s="35">
        <v>4845</v>
      </c>
      <c r="G13" s="35">
        <v>51</v>
      </c>
    </row>
    <row r="14" spans="1:18" x14ac:dyDescent="0.15">
      <c r="E14" s="4" t="s">
        <v>102</v>
      </c>
      <c r="F14" s="35">
        <v>8170</v>
      </c>
      <c r="G14" s="35">
        <v>86</v>
      </c>
    </row>
    <row r="15" spans="1:18" x14ac:dyDescent="0.15">
      <c r="E15" s="4" t="s">
        <v>103</v>
      </c>
      <c r="F15" s="35">
        <v>1140</v>
      </c>
      <c r="G15" s="35">
        <v>12</v>
      </c>
    </row>
    <row r="16" spans="1:18" x14ac:dyDescent="0.15">
      <c r="E16" s="4" t="s">
        <v>104</v>
      </c>
      <c r="F16" s="35">
        <v>9405</v>
      </c>
      <c r="G16" s="35">
        <v>99</v>
      </c>
    </row>
    <row r="17" spans="5:7" x14ac:dyDescent="0.15">
      <c r="E17" s="4" t="s">
        <v>105</v>
      </c>
      <c r="F17" s="35">
        <v>5605</v>
      </c>
      <c r="G17" s="35">
        <v>59</v>
      </c>
    </row>
    <row r="18" spans="5:7" x14ac:dyDescent="0.15">
      <c r="E18" s="4" t="s">
        <v>106</v>
      </c>
      <c r="F18" s="35">
        <v>7600</v>
      </c>
      <c r="G18" s="35">
        <v>80</v>
      </c>
    </row>
    <row r="19" spans="5:7" x14ac:dyDescent="0.15">
      <c r="E19" s="4" t="s">
        <v>107</v>
      </c>
      <c r="F19" s="35">
        <v>7695</v>
      </c>
      <c r="G19" s="35">
        <v>81</v>
      </c>
    </row>
    <row r="20" spans="5:7" x14ac:dyDescent="0.15">
      <c r="E20" s="4" t="s">
        <v>108</v>
      </c>
      <c r="F20" s="35">
        <v>5795</v>
      </c>
      <c r="G20" s="35">
        <v>61</v>
      </c>
    </row>
    <row r="21" spans="5:7" x14ac:dyDescent="0.15">
      <c r="E21" s="4" t="s">
        <v>109</v>
      </c>
      <c r="F21" s="35">
        <v>9025</v>
      </c>
      <c r="G21" s="35">
        <v>95</v>
      </c>
    </row>
    <row r="22" spans="5:7" x14ac:dyDescent="0.15">
      <c r="E22" s="4" t="s">
        <v>110</v>
      </c>
      <c r="F22" s="35">
        <v>2016</v>
      </c>
      <c r="G22" s="35">
        <v>32</v>
      </c>
    </row>
    <row r="23" spans="5:7" x14ac:dyDescent="0.15">
      <c r="E23" s="4"/>
    </row>
  </sheetData>
  <mergeCells count="1">
    <mergeCell ref="A1:J1"/>
  </mergeCells>
  <phoneticPr fontId="1" type="noConversion"/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E054A6-A908-40D1-BEB3-9C016B3C34B1}">
          <x14:formula1>
            <xm:f>商品设置!#REF!</xm:f>
          </x14:formula1>
          <xm:sqref>D1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58D9-4DCD-43CF-831B-CBC49D8296E3}">
  <dimension ref="A1:R21"/>
  <sheetViews>
    <sheetView showGridLines="0" workbookViewId="0">
      <pane xSplit="1" ySplit="1" topLeftCell="D2" activePane="bottomRight" state="frozen"/>
      <selection pane="topRight" activeCell="D1" sqref="D1"/>
      <selection pane="bottomLeft" activeCell="A2" sqref="A2"/>
      <selection pane="bottomRight" activeCell="I14" sqref="I14"/>
    </sheetView>
  </sheetViews>
  <sheetFormatPr defaultRowHeight="17.25" x14ac:dyDescent="0.15"/>
  <cols>
    <col min="1" max="1" width="8.125" style="1" customWidth="1"/>
    <col min="2" max="2" width="9" style="4"/>
    <col min="3" max="3" width="10.875" style="1" customWidth="1"/>
    <col min="4" max="4" width="10.75" style="1" customWidth="1"/>
    <col min="5" max="5" width="14.875" style="1" bestFit="1" customWidth="1"/>
    <col min="6" max="6" width="8.75" style="4" bestFit="1" customWidth="1"/>
    <col min="7" max="10" width="7.375" style="4" bestFit="1" customWidth="1"/>
    <col min="11" max="11" width="9" style="4"/>
    <col min="12" max="12" width="5.25" style="4" customWidth="1"/>
    <col min="13" max="16384" width="9" style="4"/>
  </cols>
  <sheetData>
    <row r="1" spans="1:18" s="6" customFormat="1" ht="45.75" customHeight="1" x14ac:dyDescent="0.1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</row>
    <row r="2" spans="1:18" ht="31.5" x14ac:dyDescent="0.15">
      <c r="A2" s="2"/>
      <c r="B2" s="8"/>
      <c r="E2" s="36" t="s">
        <v>92</v>
      </c>
      <c r="F2" s="4" t="s">
        <v>111</v>
      </c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15">
      <c r="F3" s="8"/>
      <c r="G3" s="8"/>
      <c r="H3" s="8"/>
    </row>
    <row r="4" spans="1:18" x14ac:dyDescent="0.15">
      <c r="E4" s="36" t="s">
        <v>4</v>
      </c>
      <c r="F4" s="38" t="s">
        <v>114</v>
      </c>
      <c r="G4" s="4" t="s">
        <v>115</v>
      </c>
      <c r="H4" s="4" t="s">
        <v>116</v>
      </c>
      <c r="I4" s="4" t="s">
        <v>117</v>
      </c>
      <c r="J4" s="4" t="s">
        <v>118</v>
      </c>
    </row>
    <row r="5" spans="1:18" x14ac:dyDescent="0.15">
      <c r="E5" s="38" t="s">
        <v>95</v>
      </c>
      <c r="F5" s="37">
        <v>43</v>
      </c>
      <c r="G5" s="37">
        <v>19</v>
      </c>
      <c r="H5" s="37">
        <v>248</v>
      </c>
      <c r="I5" s="37">
        <v>224</v>
      </c>
      <c r="J5" s="37">
        <v>883</v>
      </c>
    </row>
    <row r="6" spans="1:18" x14ac:dyDescent="0.15">
      <c r="E6" s="4" t="s">
        <v>96</v>
      </c>
      <c r="F6" s="37">
        <v>112</v>
      </c>
      <c r="G6" s="37">
        <v>106</v>
      </c>
      <c r="H6" s="37">
        <v>1419</v>
      </c>
      <c r="I6" s="37">
        <v>1413</v>
      </c>
      <c r="J6" s="37">
        <v>1597</v>
      </c>
    </row>
    <row r="7" spans="1:18" x14ac:dyDescent="0.15">
      <c r="E7" s="4" t="s">
        <v>97</v>
      </c>
      <c r="F7" s="37">
        <v>41</v>
      </c>
      <c r="G7" s="37">
        <v>29</v>
      </c>
      <c r="H7" s="37">
        <v>735</v>
      </c>
      <c r="I7" s="37">
        <v>723</v>
      </c>
      <c r="J7" s="37">
        <v>822</v>
      </c>
    </row>
    <row r="8" spans="1:18" x14ac:dyDescent="0.15">
      <c r="E8" s="4" t="s">
        <v>98</v>
      </c>
      <c r="F8" s="37">
        <v>51</v>
      </c>
      <c r="G8" s="37">
        <v>95</v>
      </c>
      <c r="H8" s="37">
        <v>323</v>
      </c>
      <c r="I8" s="37">
        <v>367</v>
      </c>
      <c r="J8" s="37">
        <v>877</v>
      </c>
    </row>
    <row r="9" spans="1:18" x14ac:dyDescent="0.15">
      <c r="E9" s="4" t="s">
        <v>99</v>
      </c>
      <c r="F9" s="37">
        <v>83</v>
      </c>
      <c r="G9" s="37">
        <v>68</v>
      </c>
      <c r="H9" s="37">
        <v>159</v>
      </c>
      <c r="I9" s="37">
        <v>144</v>
      </c>
      <c r="J9" s="37">
        <v>692</v>
      </c>
    </row>
    <row r="10" spans="1:18" x14ac:dyDescent="0.15">
      <c r="E10" s="4" t="s">
        <v>100</v>
      </c>
      <c r="F10" s="37">
        <v>66</v>
      </c>
      <c r="G10" s="37">
        <v>13</v>
      </c>
      <c r="H10" s="37">
        <v>325</v>
      </c>
      <c r="I10" s="37">
        <v>272</v>
      </c>
      <c r="J10" s="37">
        <v>941</v>
      </c>
    </row>
    <row r="11" spans="1:18" x14ac:dyDescent="0.15">
      <c r="E11" s="4" t="s">
        <v>101</v>
      </c>
      <c r="F11" s="37">
        <v>31</v>
      </c>
      <c r="G11" s="37">
        <v>27</v>
      </c>
      <c r="H11" s="37">
        <v>585</v>
      </c>
      <c r="I11" s="37">
        <v>581</v>
      </c>
      <c r="J11" s="37">
        <v>617</v>
      </c>
    </row>
    <row r="12" spans="1:18" x14ac:dyDescent="0.15">
      <c r="E12" s="4" t="s">
        <v>102</v>
      </c>
      <c r="F12" s="37">
        <v>74</v>
      </c>
      <c r="G12" s="37">
        <v>30</v>
      </c>
      <c r="H12" s="37">
        <v>925</v>
      </c>
      <c r="I12" s="37">
        <v>881</v>
      </c>
      <c r="J12" s="37">
        <v>532</v>
      </c>
    </row>
    <row r="13" spans="1:18" x14ac:dyDescent="0.15">
      <c r="E13" s="4" t="s">
        <v>103</v>
      </c>
      <c r="F13" s="37">
        <v>36</v>
      </c>
      <c r="G13" s="37">
        <v>79</v>
      </c>
      <c r="H13" s="37">
        <v>221</v>
      </c>
      <c r="I13" s="37">
        <v>264</v>
      </c>
      <c r="J13" s="37">
        <v>542</v>
      </c>
    </row>
    <row r="14" spans="1:18" x14ac:dyDescent="0.15">
      <c r="E14" s="4" t="s">
        <v>104</v>
      </c>
      <c r="F14" s="37">
        <v>59</v>
      </c>
      <c r="G14" s="37">
        <v>66</v>
      </c>
      <c r="H14" s="37">
        <v>570</v>
      </c>
      <c r="I14" s="37">
        <v>577</v>
      </c>
      <c r="J14" s="37">
        <v>643</v>
      </c>
    </row>
    <row r="15" spans="1:18" x14ac:dyDescent="0.15">
      <c r="E15" s="4" t="s">
        <v>105</v>
      </c>
      <c r="F15" s="37">
        <v>77</v>
      </c>
      <c r="G15" s="37">
        <v>53</v>
      </c>
      <c r="H15" s="37">
        <v>742</v>
      </c>
      <c r="I15" s="37">
        <v>718</v>
      </c>
      <c r="J15" s="37">
        <v>575</v>
      </c>
    </row>
    <row r="16" spans="1:18" x14ac:dyDescent="0.15">
      <c r="E16" s="4" t="s">
        <v>106</v>
      </c>
      <c r="F16" s="37">
        <v>81</v>
      </c>
      <c r="G16" s="37">
        <v>48</v>
      </c>
      <c r="H16" s="37">
        <v>289</v>
      </c>
      <c r="I16" s="37">
        <v>256</v>
      </c>
      <c r="J16" s="37">
        <v>523</v>
      </c>
    </row>
    <row r="17" spans="5:10" x14ac:dyDescent="0.15">
      <c r="E17" s="4" t="s">
        <v>107</v>
      </c>
      <c r="F17" s="37">
        <v>13</v>
      </c>
      <c r="G17" s="37">
        <v>92</v>
      </c>
      <c r="H17" s="37">
        <v>876</v>
      </c>
      <c r="I17" s="37">
        <v>955</v>
      </c>
      <c r="J17" s="37">
        <v>564</v>
      </c>
    </row>
    <row r="18" spans="5:10" x14ac:dyDescent="0.15">
      <c r="E18" s="4" t="s">
        <v>108</v>
      </c>
      <c r="F18" s="37">
        <v>18</v>
      </c>
      <c r="G18" s="37">
        <v>89</v>
      </c>
      <c r="H18" s="37">
        <v>994</v>
      </c>
      <c r="I18" s="37">
        <v>1065</v>
      </c>
      <c r="J18" s="37">
        <v>543</v>
      </c>
    </row>
    <row r="19" spans="5:10" x14ac:dyDescent="0.15">
      <c r="E19" s="4" t="s">
        <v>109</v>
      </c>
      <c r="F19" s="37">
        <v>31</v>
      </c>
      <c r="G19" s="37">
        <v>43</v>
      </c>
      <c r="H19" s="37">
        <v>100</v>
      </c>
      <c r="I19" s="37">
        <v>112</v>
      </c>
      <c r="J19" s="37">
        <v>953</v>
      </c>
    </row>
    <row r="20" spans="5:10" x14ac:dyDescent="0.15">
      <c r="E20" s="4" t="s">
        <v>93</v>
      </c>
      <c r="F20" s="37">
        <v>49</v>
      </c>
      <c r="G20" s="37">
        <v>58</v>
      </c>
      <c r="H20" s="37">
        <v>267</v>
      </c>
      <c r="I20" s="37">
        <v>276</v>
      </c>
      <c r="J20" s="37">
        <v>846</v>
      </c>
    </row>
    <row r="21" spans="5:10" x14ac:dyDescent="0.15">
      <c r="E21" s="4"/>
    </row>
  </sheetData>
  <mergeCells count="1">
    <mergeCell ref="A1:J1"/>
  </mergeCells>
  <phoneticPr fontId="1" type="noConversion"/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1BF040-66C4-4344-A8EE-B065B9BD26E1}">
          <x14:formula1>
            <xm:f>商品设置!#REF!</xm:f>
          </x14:formula1>
          <xm:sqref>D1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4D7DE-A36C-474C-A3FA-68FF98FC0E89}">
  <dimension ref="A1:J2"/>
  <sheetViews>
    <sheetView showGridLines="0" topLeftCell="A10" workbookViewId="0">
      <selection activeCell="M30" sqref="M30"/>
    </sheetView>
  </sheetViews>
  <sheetFormatPr defaultRowHeight="13.5" x14ac:dyDescent="0.15"/>
  <cols>
    <col min="1" max="1" width="7.25" customWidth="1"/>
    <col min="2" max="2" width="4.75" customWidth="1"/>
    <col min="3" max="3" width="26.125" customWidth="1"/>
  </cols>
  <sheetData>
    <row r="1" spans="1:10" s="5" customFormat="1" ht="45.75" customHeight="1" x14ac:dyDescent="0.1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40.5" x14ac:dyDescent="0.15">
      <c r="C2" s="9" t="s">
        <v>3</v>
      </c>
      <c r="D2" s="8"/>
      <c r="E2" s="8"/>
      <c r="F2" s="8"/>
      <c r="G2" s="8"/>
      <c r="H2" s="8"/>
    </row>
  </sheetData>
  <mergeCells count="1">
    <mergeCell ref="A1:J1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FF2DF8-A60B-4202-A04D-26D4CE891AB7}">
          <x14:formula1>
            <xm:f>商品设置!#REF!</xm:f>
          </x14:formula1>
          <xm:sqref>D1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9A9C-E3F9-46DE-8BCF-044F203B7219}">
  <dimension ref="A1:J2"/>
  <sheetViews>
    <sheetView showGridLines="0" topLeftCell="A13" workbookViewId="0">
      <selection sqref="A1:J1"/>
    </sheetView>
  </sheetViews>
  <sheetFormatPr defaultRowHeight="13.5" x14ac:dyDescent="0.15"/>
  <cols>
    <col min="1" max="1" width="8.25" customWidth="1"/>
    <col min="2" max="2" width="4.75" customWidth="1"/>
    <col min="3" max="3" width="26.125" customWidth="1"/>
  </cols>
  <sheetData>
    <row r="1" spans="1:10" s="5" customFormat="1" ht="45.75" customHeight="1" x14ac:dyDescent="0.15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40.5" x14ac:dyDescent="0.15">
      <c r="C2" s="9" t="s">
        <v>2</v>
      </c>
      <c r="D2" s="8"/>
      <c r="E2" s="8"/>
      <c r="F2" s="8"/>
      <c r="G2" s="8"/>
      <c r="H2" s="8"/>
    </row>
  </sheetData>
  <mergeCells count="1">
    <mergeCell ref="A1:J1"/>
  </mergeCells>
  <phoneticPr fontId="1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AA0278-6315-41F4-A074-8DBE289E8999}">
          <x14:formula1>
            <xm:f>商品设置!#REF!</xm:f>
          </x14:formula1>
          <xm:sqref>D1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A4C4E1-51E4-4271-B308-ABBC1D4CC9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22</vt:i4>
      </vt:variant>
    </vt:vector>
  </HeadingPairs>
  <TitlesOfParts>
    <vt:vector size="34" baseType="lpstr">
      <vt:lpstr>主页</vt:lpstr>
      <vt:lpstr>商品设置</vt:lpstr>
      <vt:lpstr>供应商设置</vt:lpstr>
      <vt:lpstr>客户设置</vt:lpstr>
      <vt:lpstr>入库明细</vt:lpstr>
      <vt:lpstr>出库明细</vt:lpstr>
      <vt:lpstr>库存</vt:lpstr>
      <vt:lpstr>入库查询</vt:lpstr>
      <vt:lpstr>出库查询</vt:lpstr>
      <vt:lpstr>库存查询</vt:lpstr>
      <vt:lpstr>使用说明</vt:lpstr>
      <vt:lpstr>主题颜色</vt:lpstr>
      <vt:lpstr>出库查询!供应商_单位</vt:lpstr>
      <vt:lpstr>出库明细!供应商_单位</vt:lpstr>
      <vt:lpstr>客户设置!供应商_单位</vt:lpstr>
      <vt:lpstr>库存!供应商_单位</vt:lpstr>
      <vt:lpstr>库存查询!供应商_单位</vt:lpstr>
      <vt:lpstr>供应商_单位</vt:lpstr>
      <vt:lpstr>出库查询!客户_单位</vt:lpstr>
      <vt:lpstr>库存!客户_单位</vt:lpstr>
      <vt:lpstr>库存查询!客户_单位</vt:lpstr>
      <vt:lpstr>客户_单位</vt:lpstr>
      <vt:lpstr>出库查询!库存状态</vt:lpstr>
      <vt:lpstr>库存查询!库存状态</vt:lpstr>
      <vt:lpstr>库存状态</vt:lpstr>
      <vt:lpstr>出库查询!商品_编码</vt:lpstr>
      <vt:lpstr>库存查询!商品_编码</vt:lpstr>
      <vt:lpstr>商品_编码</vt:lpstr>
      <vt:lpstr>出库查询!商品_品名</vt:lpstr>
      <vt:lpstr>出库明细!商品_品名</vt:lpstr>
      <vt:lpstr>客户设置!商品_品名</vt:lpstr>
      <vt:lpstr>库存!商品_品名</vt:lpstr>
      <vt:lpstr>库存查询!商品_品名</vt:lpstr>
      <vt:lpstr>商品_品名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2020-03-12T07:22:39Z</dcterms:created>
  <dcterms:modified xsi:type="dcterms:W3CDTF">2020-04-29T01:49:54Z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TemplateUUID">
    <vt:lpwstr>v1.0_mb_rhZ1FNSze9y2hJmEksBq9A==</vt:lpwstr>
  </property>
</Properties>
</file>