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345" windowHeight="12540" tabRatio="821" activeTab="9"/>
  </bookViews>
  <sheets>
    <sheet name="首页" sheetId="1" r:id="rId1"/>
    <sheet name="产品资料" sheetId="15" r:id="rId2"/>
    <sheet name="供货商" sheetId="7" r:id="rId3"/>
    <sheet name="商品入库" sheetId="2" r:id="rId4"/>
    <sheet name="入库单打印" sheetId="14" r:id="rId5"/>
    <sheet name="领料部门" sheetId="8" r:id="rId6"/>
    <sheet name="商品出库" sheetId="3" r:id="rId7"/>
    <sheet name="领料单打印" sheetId="11" r:id="rId8"/>
    <sheet name="库存表" sheetId="6" r:id="rId9"/>
    <sheet name="月报表" sheetId="13" r:id="rId10"/>
    <sheet name="使用说明" sheetId="16" r:id="rId11"/>
  </sheets>
  <definedNames>
    <definedName name="_xlnm._FilterDatabase" localSheetId="3" hidden="1">商品入库!$D$2:$F$994</definedName>
    <definedName name="link">INDIRECT(首页!$C1&amp;"!a1")</definedName>
    <definedName name="_xlnm.Print_Area" localSheetId="7">领料单打印!$A$1:$J$14</definedName>
    <definedName name="_xlnm.Print_Area" localSheetId="4">入库单打印!$A$1:$N$13</definedName>
    <definedName name="_xlnm.Print_Area" localSheetId="9">月报表!$A$1:$M$18</definedName>
    <definedName name="qqq">库存表!$T$5:$U$6</definedName>
    <definedName name="_xlnm.Extract" localSheetId="3">商品入库!#REF!</definedName>
  </definedNames>
  <calcPr calcId="144525"/>
</workbook>
</file>

<file path=xl/calcChain.xml><?xml version="1.0" encoding="utf-8"?>
<calcChain xmlns="http://schemas.openxmlformats.org/spreadsheetml/2006/main">
  <c r="A7" i="11" l="1"/>
  <c r="A8" i="11"/>
  <c r="A9" i="11"/>
  <c r="A10" i="11"/>
  <c r="A11" i="11"/>
  <c r="A8" i="14"/>
  <c r="A9" i="14"/>
  <c r="A10" i="14"/>
  <c r="E4" i="3" l="1"/>
  <c r="F4" i="3"/>
  <c r="G4" i="3"/>
  <c r="J4" i="3"/>
  <c r="K4" i="3"/>
  <c r="M4" i="3"/>
  <c r="E5" i="3"/>
  <c r="F5" i="3"/>
  <c r="G5" i="3"/>
  <c r="H5" i="3"/>
  <c r="J5" i="3"/>
  <c r="K5" i="3" s="1"/>
  <c r="M5" i="3" s="1"/>
  <c r="E6" i="3"/>
  <c r="F6" i="3"/>
  <c r="G6" i="3"/>
  <c r="H6" i="3"/>
  <c r="J6" i="3"/>
  <c r="K6" i="3"/>
  <c r="M6" i="3" s="1"/>
  <c r="E7" i="3"/>
  <c r="F7" i="3"/>
  <c r="G7" i="3"/>
  <c r="H7" i="3"/>
  <c r="J7" i="3"/>
  <c r="K7" i="3"/>
  <c r="M7" i="3"/>
  <c r="I4" i="2" l="1"/>
  <c r="I5" i="2"/>
  <c r="L4" i="2"/>
  <c r="L5" i="2"/>
  <c r="D4" i="2"/>
  <c r="E4" i="2"/>
  <c r="F4" i="2"/>
  <c r="D5" i="2"/>
  <c r="E5" i="2"/>
  <c r="F5" i="2"/>
  <c r="D6" i="2"/>
  <c r="E6" i="2"/>
  <c r="F6" i="2"/>
  <c r="D7" i="2"/>
  <c r="E7" i="2"/>
  <c r="F7" i="2"/>
  <c r="D8" i="2"/>
  <c r="E8" i="2"/>
  <c r="F8" i="2"/>
  <c r="D9" i="2"/>
  <c r="E9" i="2"/>
  <c r="F9" i="2"/>
  <c r="D10" i="2"/>
  <c r="E10" i="2"/>
  <c r="F10" i="2"/>
  <c r="I15" i="6" l="1"/>
  <c r="K15" i="6" s="1"/>
  <c r="E16" i="6"/>
  <c r="I19" i="6"/>
  <c r="L20" i="6"/>
  <c r="I23" i="6"/>
  <c r="L24" i="6"/>
  <c r="E25" i="6"/>
  <c r="D10" i="6"/>
  <c r="D11" i="6"/>
  <c r="A12" i="6"/>
  <c r="L7" i="6"/>
  <c r="G3" i="13"/>
  <c r="L26" i="6"/>
  <c r="M26" i="6" s="1"/>
  <c r="I26" i="6"/>
  <c r="Q26" i="6" s="1"/>
  <c r="E26" i="6"/>
  <c r="D26" i="6"/>
  <c r="C26" i="6"/>
  <c r="A26" i="6"/>
  <c r="L25" i="6"/>
  <c r="N25" i="6" s="1"/>
  <c r="I25" i="6"/>
  <c r="K25" i="6" s="1"/>
  <c r="D25" i="6"/>
  <c r="C25" i="6"/>
  <c r="A25" i="6"/>
  <c r="E24" i="6"/>
  <c r="L23" i="6"/>
  <c r="N23" i="6" s="1"/>
  <c r="D23" i="6"/>
  <c r="C23" i="6"/>
  <c r="N22" i="6"/>
  <c r="L22" i="6"/>
  <c r="M22" i="6" s="1"/>
  <c r="I22" i="6"/>
  <c r="Q22" i="6" s="1"/>
  <c r="E22" i="6"/>
  <c r="D22" i="6"/>
  <c r="C22" i="6"/>
  <c r="A22" i="6"/>
  <c r="L21" i="6"/>
  <c r="N21" i="6" s="1"/>
  <c r="I21" i="6"/>
  <c r="K21" i="6" s="1"/>
  <c r="E21" i="6"/>
  <c r="D21" i="6"/>
  <c r="C21" i="6"/>
  <c r="A21" i="6"/>
  <c r="E20" i="6"/>
  <c r="L19" i="6"/>
  <c r="N19" i="6" s="1"/>
  <c r="D19" i="6"/>
  <c r="C19" i="6"/>
  <c r="L18" i="6"/>
  <c r="N18" i="6" s="1"/>
  <c r="I18" i="6"/>
  <c r="K18" i="6" s="1"/>
  <c r="E18" i="6"/>
  <c r="D18" i="6"/>
  <c r="C18" i="6"/>
  <c r="A18" i="6"/>
  <c r="L17" i="6"/>
  <c r="N17" i="6" s="1"/>
  <c r="I17" i="6"/>
  <c r="K17" i="6" s="1"/>
  <c r="E17" i="6"/>
  <c r="D17" i="6"/>
  <c r="C17" i="6"/>
  <c r="A17" i="6"/>
  <c r="I16" i="6"/>
  <c r="K16" i="6" s="1"/>
  <c r="A16" i="6"/>
  <c r="L15" i="6"/>
  <c r="N15" i="6" s="1"/>
  <c r="D15" i="6"/>
  <c r="C15" i="6"/>
  <c r="L14" i="6"/>
  <c r="N14" i="6" s="1"/>
  <c r="I14" i="6"/>
  <c r="K14" i="6" s="1"/>
  <c r="E14" i="6"/>
  <c r="D14" i="6"/>
  <c r="C14" i="6"/>
  <c r="A14" i="6"/>
  <c r="L13" i="6"/>
  <c r="N13" i="6" s="1"/>
  <c r="I13" i="6"/>
  <c r="K13" i="6" s="1"/>
  <c r="E13" i="6"/>
  <c r="D13" i="6"/>
  <c r="C13" i="6"/>
  <c r="A13" i="6"/>
  <c r="L12" i="6"/>
  <c r="M12" i="6" s="1"/>
  <c r="I12" i="6"/>
  <c r="H12" i="6"/>
  <c r="E12" i="6"/>
  <c r="D12" i="6"/>
  <c r="C12" i="6"/>
  <c r="L11" i="6"/>
  <c r="N11" i="6" s="1"/>
  <c r="H11" i="6"/>
  <c r="E11" i="6"/>
  <c r="L10" i="6"/>
  <c r="N10" i="6" s="1"/>
  <c r="H10" i="6"/>
  <c r="E10" i="6"/>
  <c r="A10" i="6"/>
  <c r="L9" i="6"/>
  <c r="M9" i="6" s="1"/>
  <c r="I9" i="6"/>
  <c r="K9" i="6" s="1"/>
  <c r="H9" i="6"/>
  <c r="E9" i="6"/>
  <c r="D9" i="6"/>
  <c r="C9" i="6"/>
  <c r="A9" i="6"/>
  <c r="L8" i="6"/>
  <c r="N8" i="6" s="1"/>
  <c r="I8" i="6"/>
  <c r="K8" i="6" s="1"/>
  <c r="H8" i="6"/>
  <c r="E8" i="6"/>
  <c r="D8" i="6"/>
  <c r="C8" i="6"/>
  <c r="A8" i="6"/>
  <c r="I7" i="6"/>
  <c r="K7" i="6" s="1"/>
  <c r="H7" i="6"/>
  <c r="E7" i="6"/>
  <c r="D7" i="6"/>
  <c r="C7" i="6"/>
  <c r="L6" i="6"/>
  <c r="I6" i="6"/>
  <c r="K6" i="6" s="1"/>
  <c r="H6" i="6"/>
  <c r="E6" i="6"/>
  <c r="D6" i="6"/>
  <c r="C6" i="6"/>
  <c r="A6" i="6"/>
  <c r="L5" i="6"/>
  <c r="I5" i="6"/>
  <c r="H5" i="6"/>
  <c r="E5" i="6"/>
  <c r="D5" i="6"/>
  <c r="C5" i="6"/>
  <c r="A5" i="6"/>
  <c r="L4" i="6"/>
  <c r="N4" i="6" s="1"/>
  <c r="I4" i="6"/>
  <c r="H4" i="6"/>
  <c r="E4" i="6"/>
  <c r="D4" i="6"/>
  <c r="C4" i="6"/>
  <c r="A4" i="6"/>
  <c r="A1" i="6"/>
  <c r="G12" i="11"/>
  <c r="G11" i="11"/>
  <c r="F11" i="11"/>
  <c r="E11" i="11"/>
  <c r="D11" i="11"/>
  <c r="B11" i="11"/>
  <c r="G10" i="11"/>
  <c r="F10" i="11"/>
  <c r="E10" i="11"/>
  <c r="D10" i="11"/>
  <c r="B10" i="11"/>
  <c r="G9" i="11"/>
  <c r="F9" i="11"/>
  <c r="E9" i="11"/>
  <c r="D9" i="11"/>
  <c r="B9" i="11"/>
  <c r="G8" i="11"/>
  <c r="F8" i="11"/>
  <c r="E8" i="11"/>
  <c r="D8" i="11"/>
  <c r="B8" i="11"/>
  <c r="G7" i="11"/>
  <c r="F7" i="11"/>
  <c r="E7" i="11"/>
  <c r="D7" i="11"/>
  <c r="B7" i="11"/>
  <c r="G6" i="11"/>
  <c r="F6" i="11"/>
  <c r="E6" i="11"/>
  <c r="D6" i="11"/>
  <c r="B6" i="11"/>
  <c r="A6" i="11"/>
  <c r="E4" i="11"/>
  <c r="B4" i="11"/>
  <c r="K40" i="3"/>
  <c r="G40" i="3"/>
  <c r="F40" i="3"/>
  <c r="E40" i="3"/>
  <c r="K39" i="3"/>
  <c r="G39" i="3"/>
  <c r="F39" i="3"/>
  <c r="E39" i="3"/>
  <c r="K38" i="3"/>
  <c r="G38" i="3"/>
  <c r="F38" i="3"/>
  <c r="E38" i="3"/>
  <c r="K37" i="3"/>
  <c r="G37" i="3"/>
  <c r="F37" i="3"/>
  <c r="E37" i="3"/>
  <c r="K36" i="3"/>
  <c r="G36" i="3"/>
  <c r="F36" i="3"/>
  <c r="E36" i="3"/>
  <c r="K35" i="3"/>
  <c r="G35" i="3"/>
  <c r="F35" i="3"/>
  <c r="E35" i="3"/>
  <c r="K34" i="3"/>
  <c r="G34" i="3"/>
  <c r="F34" i="3"/>
  <c r="E34" i="3"/>
  <c r="K33" i="3"/>
  <c r="G33" i="3"/>
  <c r="F33" i="3"/>
  <c r="E33" i="3"/>
  <c r="K32" i="3"/>
  <c r="G32" i="3"/>
  <c r="F32" i="3"/>
  <c r="E32" i="3"/>
  <c r="K31" i="3"/>
  <c r="G31" i="3"/>
  <c r="F31" i="3"/>
  <c r="E31" i="3"/>
  <c r="N30" i="3"/>
  <c r="K30" i="3"/>
  <c r="G30" i="3"/>
  <c r="F30" i="3"/>
  <c r="E30" i="3"/>
  <c r="K29" i="3"/>
  <c r="G29" i="3"/>
  <c r="F29" i="3"/>
  <c r="E29" i="3"/>
  <c r="T28" i="3"/>
  <c r="S28" i="3"/>
  <c r="R28" i="3"/>
  <c r="K28" i="3"/>
  <c r="H28" i="3"/>
  <c r="G28" i="3"/>
  <c r="F28" i="3"/>
  <c r="E28" i="3"/>
  <c r="K27" i="3"/>
  <c r="H27" i="3"/>
  <c r="G27" i="3"/>
  <c r="F27" i="3"/>
  <c r="E27" i="3"/>
  <c r="K26" i="3"/>
  <c r="H26" i="3"/>
  <c r="G26" i="3"/>
  <c r="F26" i="3"/>
  <c r="E26" i="3"/>
  <c r="K25" i="3"/>
  <c r="H25" i="3"/>
  <c r="G25" i="3"/>
  <c r="F25" i="3"/>
  <c r="E25" i="3"/>
  <c r="K24" i="3"/>
  <c r="H24" i="3"/>
  <c r="G24" i="3"/>
  <c r="F24" i="3"/>
  <c r="E24" i="3"/>
  <c r="K23" i="3"/>
  <c r="H23" i="3"/>
  <c r="G23" i="3"/>
  <c r="F23" i="3"/>
  <c r="E23" i="3"/>
  <c r="K22" i="3"/>
  <c r="H22" i="3"/>
  <c r="G22" i="3"/>
  <c r="F22" i="3"/>
  <c r="E22" i="3"/>
  <c r="K21" i="3"/>
  <c r="H21" i="3"/>
  <c r="G21" i="3"/>
  <c r="F21" i="3"/>
  <c r="E21" i="3"/>
  <c r="K20" i="3"/>
  <c r="H20" i="3"/>
  <c r="G20" i="3"/>
  <c r="F20" i="3"/>
  <c r="E20" i="3"/>
  <c r="K19" i="3"/>
  <c r="H19" i="3"/>
  <c r="G19" i="3"/>
  <c r="F19" i="3"/>
  <c r="E19" i="3"/>
  <c r="K18" i="3"/>
  <c r="H18" i="3"/>
  <c r="G18" i="3"/>
  <c r="F18" i="3"/>
  <c r="E18" i="3"/>
  <c r="K17" i="3"/>
  <c r="H17" i="3"/>
  <c r="G17" i="3"/>
  <c r="F17" i="3"/>
  <c r="E17" i="3"/>
  <c r="K16" i="3"/>
  <c r="H16" i="3"/>
  <c r="G16" i="3"/>
  <c r="F16" i="3"/>
  <c r="E16" i="3"/>
  <c r="K15" i="3"/>
  <c r="H15" i="3"/>
  <c r="G15" i="3"/>
  <c r="F15" i="3"/>
  <c r="E15" i="3"/>
  <c r="K14" i="3"/>
  <c r="H14" i="3"/>
  <c r="G14" i="3"/>
  <c r="F14" i="3"/>
  <c r="E14" i="3"/>
  <c r="K13" i="3"/>
  <c r="H13" i="3"/>
  <c r="G13" i="3"/>
  <c r="F13" i="3"/>
  <c r="E13" i="3"/>
  <c r="N12" i="3"/>
  <c r="K12" i="3"/>
  <c r="H12" i="3"/>
  <c r="G12" i="3"/>
  <c r="F12" i="3"/>
  <c r="E12" i="3"/>
  <c r="N11" i="3"/>
  <c r="K11" i="3"/>
  <c r="H11" i="3"/>
  <c r="G11" i="3"/>
  <c r="F11" i="3"/>
  <c r="E11" i="3"/>
  <c r="N10" i="3"/>
  <c r="K10" i="3"/>
  <c r="H10" i="3"/>
  <c r="G10" i="3"/>
  <c r="F10" i="3"/>
  <c r="E10" i="3"/>
  <c r="N9" i="3"/>
  <c r="K9" i="3"/>
  <c r="H9" i="3"/>
  <c r="G9" i="3"/>
  <c r="F9" i="3"/>
  <c r="E9" i="3"/>
  <c r="P3" i="3" a="1"/>
  <c r="P3" i="3" s="1"/>
  <c r="N3" i="3"/>
  <c r="M3" i="3"/>
  <c r="K3" i="3"/>
  <c r="J3" i="3"/>
  <c r="G3" i="3"/>
  <c r="F3" i="3"/>
  <c r="E3" i="3"/>
  <c r="A1" i="3"/>
  <c r="I10" i="14"/>
  <c r="G10" i="14"/>
  <c r="F10" i="14"/>
  <c r="D10" i="14"/>
  <c r="C10" i="14"/>
  <c r="B10" i="14"/>
  <c r="I9" i="14"/>
  <c r="G9" i="14"/>
  <c r="F9" i="14"/>
  <c r="D9" i="14"/>
  <c r="C9" i="14"/>
  <c r="B9" i="14"/>
  <c r="I8" i="14"/>
  <c r="G8" i="14"/>
  <c r="F8" i="14"/>
  <c r="D8" i="14"/>
  <c r="C8" i="14"/>
  <c r="B8" i="14"/>
  <c r="I7" i="14"/>
  <c r="G7" i="14"/>
  <c r="F7" i="14"/>
  <c r="D7" i="14"/>
  <c r="C7" i="14"/>
  <c r="B7" i="14"/>
  <c r="A7" i="14"/>
  <c r="G6" i="14"/>
  <c r="F6" i="14"/>
  <c r="D6" i="14"/>
  <c r="A6" i="14"/>
  <c r="K3" i="14"/>
  <c r="B3" i="14"/>
  <c r="F46" i="2"/>
  <c r="E46" i="2"/>
  <c r="D46" i="2"/>
  <c r="F45" i="2"/>
  <c r="E45" i="2"/>
  <c r="D45" i="2"/>
  <c r="F44" i="2"/>
  <c r="E44" i="2"/>
  <c r="D44" i="2"/>
  <c r="F43" i="2"/>
  <c r="E43" i="2"/>
  <c r="D43" i="2"/>
  <c r="F42" i="2"/>
  <c r="E42" i="2"/>
  <c r="D42" i="2"/>
  <c r="F41" i="2"/>
  <c r="E41" i="2"/>
  <c r="D41" i="2"/>
  <c r="F40" i="2"/>
  <c r="E40" i="2"/>
  <c r="D40" i="2"/>
  <c r="F39" i="2"/>
  <c r="E39" i="2"/>
  <c r="D39" i="2"/>
  <c r="L38" i="2"/>
  <c r="F38" i="2"/>
  <c r="E38" i="2"/>
  <c r="D38" i="2"/>
  <c r="L3" i="2"/>
  <c r="I3" i="2"/>
  <c r="I6" i="14" s="1"/>
  <c r="F3" i="2"/>
  <c r="C6" i="14" s="1"/>
  <c r="E3" i="2"/>
  <c r="D3" i="2"/>
  <c r="A1" i="2"/>
  <c r="I11" i="14" l="1"/>
  <c r="B6" i="14"/>
  <c r="J6" i="6"/>
  <c r="M4" i="6"/>
  <c r="O4" i="6"/>
  <c r="O6" i="6"/>
  <c r="N5" i="6"/>
  <c r="M5" i="6" s="1"/>
  <c r="O5" i="6"/>
  <c r="N6" i="6"/>
  <c r="Q6" i="6" s="1"/>
  <c r="Q8" i="6"/>
  <c r="S3" i="3"/>
  <c r="T3" i="3"/>
  <c r="R3" i="3"/>
  <c r="P9" i="3" a="1"/>
  <c r="P9" i="3" s="1"/>
  <c r="P10" i="3" s="1" a="1"/>
  <c r="P10" i="3" s="1"/>
  <c r="Q3" i="3"/>
  <c r="K4" i="6"/>
  <c r="Q4" i="6" s="1"/>
  <c r="Q25" i="6"/>
  <c r="N26" i="6"/>
  <c r="O9" i="6"/>
  <c r="M13" i="6"/>
  <c r="M17" i="6"/>
  <c r="Q21" i="6"/>
  <c r="J9" i="6"/>
  <c r="O7" i="6"/>
  <c r="K5" i="6"/>
  <c r="J5" i="6" s="1"/>
  <c r="M20" i="6"/>
  <c r="N20" i="6"/>
  <c r="Q23" i="6"/>
  <c r="K23" i="6"/>
  <c r="Q19" i="6"/>
  <c r="K19" i="6"/>
  <c r="N24" i="6"/>
  <c r="M24" i="6"/>
  <c r="N34" i="3"/>
  <c r="M14" i="6"/>
  <c r="C16" i="6"/>
  <c r="M18" i="6"/>
  <c r="A20" i="6"/>
  <c r="I20" i="6"/>
  <c r="A24" i="6"/>
  <c r="I24" i="6"/>
  <c r="E15" i="6"/>
  <c r="M15" i="6"/>
  <c r="D16" i="6"/>
  <c r="L16" i="6"/>
  <c r="E19" i="6"/>
  <c r="M19" i="6"/>
  <c r="C20" i="6"/>
  <c r="M21" i="6"/>
  <c r="K22" i="6"/>
  <c r="E23" i="6"/>
  <c r="M23" i="6"/>
  <c r="C24" i="6"/>
  <c r="M25" i="6"/>
  <c r="K26" i="6"/>
  <c r="A15" i="6"/>
  <c r="A19" i="6"/>
  <c r="D20" i="6"/>
  <c r="A23" i="6"/>
  <c r="D24" i="6"/>
  <c r="N13" i="3"/>
  <c r="N15" i="3"/>
  <c r="N17" i="3"/>
  <c r="N19" i="3"/>
  <c r="N21" i="3"/>
  <c r="N23" i="3"/>
  <c r="N25" i="3"/>
  <c r="N27" i="3"/>
  <c r="N29" i="3"/>
  <c r="O8" i="6"/>
  <c r="N32" i="3"/>
  <c r="N36" i="3"/>
  <c r="J8" i="6"/>
  <c r="C10" i="6"/>
  <c r="I10" i="6"/>
  <c r="M10" i="6"/>
  <c r="C11" i="6"/>
  <c r="I11" i="6"/>
  <c r="N12" i="6"/>
  <c r="N14" i="3"/>
  <c r="N16" i="3"/>
  <c r="N18" i="3"/>
  <c r="N20" i="3"/>
  <c r="N22" i="3"/>
  <c r="N24" i="3"/>
  <c r="N26" i="3"/>
  <c r="N28" i="3"/>
  <c r="N33" i="3"/>
  <c r="A11" i="6"/>
  <c r="N31" i="3"/>
  <c r="N35" i="3"/>
  <c r="N9" i="6"/>
  <c r="Q9" i="6" s="1"/>
  <c r="O12" i="6"/>
  <c r="J7" i="6"/>
  <c r="A7" i="6"/>
  <c r="J12" i="6"/>
  <c r="K12" i="6"/>
  <c r="M11" i="6"/>
  <c r="M8" i="6"/>
  <c r="N7" i="6"/>
  <c r="Q7" i="6" s="1"/>
  <c r="G10" i="13" l="1"/>
  <c r="M6" i="6"/>
  <c r="P4" i="6"/>
  <c r="H3" i="3" s="1"/>
  <c r="P9" i="6"/>
  <c r="C10" i="13"/>
  <c r="Q5" i="6"/>
  <c r="P5" i="6" s="1"/>
  <c r="P6" i="6"/>
  <c r="P8" i="6"/>
  <c r="S10" i="3"/>
  <c r="R10" i="3"/>
  <c r="Q10" i="3"/>
  <c r="T10" i="3"/>
  <c r="J4" i="6"/>
  <c r="P11" i="3" a="1"/>
  <c r="P11" i="3" s="1"/>
  <c r="P12" i="3" s="1" a="1"/>
  <c r="P12" i="3" s="1"/>
  <c r="S9" i="3"/>
  <c r="R9" i="3"/>
  <c r="T9" i="3"/>
  <c r="Q9" i="3"/>
  <c r="G7" i="13"/>
  <c r="H9" i="13"/>
  <c r="P7" i="6"/>
  <c r="Q12" i="6"/>
  <c r="P12" i="6" s="1"/>
  <c r="D8" i="13"/>
  <c r="K7" i="13"/>
  <c r="C7" i="13"/>
  <c r="M16" i="6"/>
  <c r="N16" i="6"/>
  <c r="Q24" i="6"/>
  <c r="K24" i="6"/>
  <c r="D7" i="13"/>
  <c r="E10" i="13"/>
  <c r="Q20" i="6"/>
  <c r="K20" i="6"/>
  <c r="D11" i="13"/>
  <c r="C11" i="13"/>
  <c r="D10" i="13"/>
  <c r="L12" i="13"/>
  <c r="J11" i="6"/>
  <c r="K11" i="6"/>
  <c r="Q11" i="6" s="1"/>
  <c r="O11" i="6"/>
  <c r="G9" i="13"/>
  <c r="E9" i="13"/>
  <c r="L7" i="13"/>
  <c r="H8" i="13"/>
  <c r="J10" i="6"/>
  <c r="O10" i="6"/>
  <c r="K10" i="6"/>
  <c r="Q10" i="6" s="1"/>
  <c r="E12" i="13"/>
  <c r="K12" i="13"/>
  <c r="G12" i="13"/>
  <c r="C8" i="13"/>
  <c r="L10" i="13"/>
  <c r="K11" i="13"/>
  <c r="L8" i="13"/>
  <c r="H11" i="13"/>
  <c r="K8" i="13"/>
  <c r="L11" i="13"/>
  <c r="E7" i="13"/>
  <c r="K9" i="13"/>
  <c r="H12" i="13"/>
  <c r="H10" i="13"/>
  <c r="E8" i="13"/>
  <c r="D12" i="13"/>
  <c r="L9" i="13"/>
  <c r="H7" i="13"/>
  <c r="E11" i="13"/>
  <c r="C9" i="13"/>
  <c r="M7" i="6"/>
  <c r="D9" i="13"/>
  <c r="K10" i="13"/>
  <c r="G8" i="13"/>
  <c r="C12" i="13"/>
  <c r="G11" i="13"/>
  <c r="H4" i="3" l="1"/>
  <c r="D17" i="13"/>
  <c r="P13" i="3" a="1"/>
  <c r="P13" i="3" s="1"/>
  <c r="T13" i="3" s="1"/>
  <c r="S12" i="3"/>
  <c r="R12" i="3"/>
  <c r="Q12" i="3"/>
  <c r="T12" i="3"/>
  <c r="P11" i="6"/>
  <c r="S11" i="3"/>
  <c r="R11" i="3"/>
  <c r="Q11" i="3"/>
  <c r="T11" i="3"/>
  <c r="G17" i="13"/>
  <c r="L17" i="13"/>
  <c r="K17" i="13"/>
  <c r="P10" i="6"/>
  <c r="P14" i="3" l="1" a="1"/>
  <c r="P14" i="3" s="1"/>
  <c r="T14" i="3" s="1"/>
  <c r="S13" i="3"/>
  <c r="Q13" i="3"/>
  <c r="R13" i="3"/>
  <c r="P15" i="3" l="1" a="1"/>
  <c r="P15" i="3" s="1"/>
  <c r="Q15" i="3" s="1"/>
  <c r="Q14" i="3"/>
  <c r="R14" i="3"/>
  <c r="S14" i="3"/>
  <c r="T15" i="3" l="1"/>
  <c r="P16" i="3" a="1"/>
  <c r="P16" i="3" s="1"/>
  <c r="S16" i="3" s="1"/>
  <c r="R15" i="3"/>
  <c r="S15" i="3"/>
  <c r="R16" i="3" l="1"/>
  <c r="T16" i="3"/>
  <c r="Q16" i="3"/>
  <c r="P17" i="3" a="1"/>
  <c r="P17" i="3" s="1"/>
  <c r="T17" i="3" s="1"/>
  <c r="R17" i="3" l="1"/>
  <c r="Q17" i="3"/>
  <c r="S17" i="3"/>
  <c r="P18" i="3" a="1"/>
  <c r="P18" i="3" s="1"/>
  <c r="Q18" i="3" s="1"/>
  <c r="S18" i="3" l="1"/>
  <c r="R18" i="3"/>
  <c r="T18" i="3"/>
  <c r="P19" i="3" a="1"/>
  <c r="P19" i="3" s="1"/>
  <c r="R19" i="3" s="1"/>
  <c r="T19" i="3" l="1"/>
  <c r="S19" i="3"/>
  <c r="Q19" i="3"/>
  <c r="P20" i="3" a="1"/>
  <c r="P20" i="3" s="1"/>
  <c r="S20" i="3" s="1"/>
  <c r="P21" i="3" l="1" a="1"/>
  <c r="P21" i="3" s="1"/>
  <c r="S21" i="3" s="1"/>
  <c r="T20" i="3"/>
  <c r="Q20" i="3"/>
  <c r="R20" i="3"/>
  <c r="T21" i="3" l="1"/>
  <c r="Q21" i="3"/>
  <c r="R21" i="3"/>
  <c r="P22" i="3" a="1"/>
  <c r="P22" i="3" s="1"/>
  <c r="Q22" i="3" s="1"/>
  <c r="S22" i="3" l="1"/>
  <c r="R22" i="3"/>
  <c r="T22" i="3"/>
  <c r="P23" i="3" a="1"/>
  <c r="P23" i="3" s="1"/>
  <c r="R23" i="3" s="1"/>
  <c r="T23" i="3" l="1"/>
  <c r="S23" i="3"/>
  <c r="Q23" i="3"/>
  <c r="P24" i="3" a="1"/>
  <c r="P24" i="3" s="1"/>
  <c r="S24" i="3" s="1"/>
  <c r="Q24" i="3" l="1"/>
  <c r="T24" i="3"/>
  <c r="R24" i="3"/>
  <c r="P25" i="3" a="1"/>
  <c r="P25" i="3" s="1"/>
  <c r="T25" i="3" s="1"/>
  <c r="Q25" i="3" l="1"/>
  <c r="R25" i="3"/>
  <c r="S25" i="3"/>
  <c r="P26" i="3" a="1"/>
  <c r="P26" i="3" s="1"/>
  <c r="Q26" i="3" s="1"/>
  <c r="S26" i="3" l="1"/>
  <c r="R26" i="3"/>
  <c r="T26" i="3"/>
  <c r="P27" i="3" a="1"/>
  <c r="P27" i="3" s="1"/>
  <c r="R27" i="3" s="1"/>
  <c r="S27" i="3" l="1"/>
  <c r="T27" i="3"/>
  <c r="Q27" i="3"/>
  <c r="P29" i="3" a="1"/>
  <c r="P29" i="3" s="1"/>
  <c r="P30" i="3" s="1" a="1"/>
  <c r="P30" i="3" s="1"/>
  <c r="P31" i="3" s="1" a="1"/>
  <c r="P31" i="3" s="1"/>
  <c r="P32" i="3" s="1" a="1"/>
  <c r="P32" i="3" s="1"/>
  <c r="P33" i="3" s="1" a="1"/>
  <c r="P33" i="3" s="1"/>
  <c r="P34" i="3" s="1" a="1"/>
  <c r="P34" i="3" s="1"/>
  <c r="P35" i="3" s="1" a="1"/>
  <c r="P35" i="3" s="1"/>
  <c r="P36" i="3" s="1" a="1"/>
  <c r="P36" i="3" s="1"/>
  <c r="P37" i="3" s="1" a="1"/>
  <c r="P37" i="3" s="1"/>
  <c r="P38" i="3" s="1" a="1"/>
  <c r="P38" i="3" s="1"/>
  <c r="P39" i="3" s="1" a="1"/>
  <c r="P39" i="3" s="1"/>
  <c r="P40" i="3" s="1" a="1"/>
  <c r="P40" i="3" s="1"/>
  <c r="P41" i="3" s="1" a="1"/>
  <c r="P41" i="3" s="1"/>
  <c r="P42" i="3" s="1" a="1"/>
  <c r="P42" i="3" s="1"/>
  <c r="P43" i="3" s="1" a="1"/>
  <c r="P43" i="3" s="1"/>
  <c r="P44" i="3" s="1" a="1"/>
  <c r="P44" i="3" s="1"/>
  <c r="P45" i="3" s="1" a="1"/>
  <c r="P45" i="3" s="1"/>
  <c r="P46" i="3" s="1" a="1"/>
  <c r="P46" i="3" s="1"/>
  <c r="P47" i="3" s="1" a="1"/>
  <c r="P47" i="3" s="1"/>
  <c r="P48" i="3" s="1" a="1"/>
  <c r="P48" i="3" s="1"/>
  <c r="P49" i="3" s="1" a="1"/>
  <c r="P49" i="3" s="1"/>
  <c r="P50" i="3" s="1" a="1"/>
  <c r="P50" i="3" s="1"/>
</calcChain>
</file>

<file path=xl/sharedStrings.xml><?xml version="1.0" encoding="utf-8"?>
<sst xmlns="http://schemas.openxmlformats.org/spreadsheetml/2006/main" count="353" uniqueCount="197">
  <si>
    <t>出入库综合管理系统（Excel）</t>
  </si>
  <si>
    <t>月份</t>
  </si>
  <si>
    <t>基础资料</t>
  </si>
  <si>
    <t>出入库单</t>
  </si>
  <si>
    <t>综合查询</t>
  </si>
  <si>
    <t>产品资料</t>
  </si>
  <si>
    <t>商品入库</t>
  </si>
  <si>
    <t>入库单打印</t>
  </si>
  <si>
    <t>供货商</t>
  </si>
  <si>
    <t>商品出库</t>
  </si>
  <si>
    <t>领料单打印</t>
  </si>
  <si>
    <t>领料部门</t>
  </si>
  <si>
    <t>月报表</t>
  </si>
  <si>
    <t>库存表</t>
  </si>
  <si>
    <t>功能介绍：会用Excel电子表格，就会用我做的软件。只需维护产品资料,日常输入进货和销售的记录(红色字部份)
         自动统计库存。非常简单的记账本。
=========软件使用说明===========
1.出入库只输红色字休部份,其他会自动公式显示.
2.打印入库单及出库单时,只要复制出入库单号,即能打印.
3.表格字段和整个结构不允许修改和删除，否则数据不能自动统计</t>
  </si>
  <si>
    <t>使用本账册，第一步：增加产品资料，之后产品的入库出库才能操作。后面都设置了公式。</t>
  </si>
  <si>
    <t>第二步：商品入库跟商品出库只需填红字部分</t>
  </si>
  <si>
    <t>第三步：表格字段和整个结构不允许修改和删除，密码可以提供，但是建议不要用密码打开，公式全部安全锁定</t>
  </si>
  <si>
    <t>第四步：打印入库单和出库单时，只要复制出入库单号，既可以打印</t>
  </si>
  <si>
    <t>第五步：出入库只输入红色字体部分，其他公式自动显示</t>
  </si>
  <si>
    <t>产品资料库</t>
  </si>
  <si>
    <t>返回首页&lt;&lt;</t>
  </si>
  <si>
    <t>编号</t>
  </si>
  <si>
    <t>名称</t>
  </si>
  <si>
    <t>型号</t>
  </si>
  <si>
    <t>单位</t>
  </si>
  <si>
    <t>分类</t>
  </si>
  <si>
    <t>备注</t>
  </si>
  <si>
    <t>鸭</t>
  </si>
  <si>
    <t>A</t>
  </si>
  <si>
    <t>只</t>
  </si>
  <si>
    <t>生产类</t>
  </si>
  <si>
    <t>鹅</t>
  </si>
  <si>
    <t>供应商资料</t>
  </si>
  <si>
    <t>供货商简称</t>
  </si>
  <si>
    <t>公司名称</t>
  </si>
  <si>
    <t>联系人</t>
  </si>
  <si>
    <t>电话</t>
  </si>
  <si>
    <t>传真</t>
  </si>
  <si>
    <t>手机</t>
  </si>
  <si>
    <t>通讯地址</t>
  </si>
  <si>
    <t>邮政编码</t>
  </si>
  <si>
    <t>性别</t>
  </si>
  <si>
    <t>蓬江</t>
  </si>
  <si>
    <t>熊猫办公XXXXXXX有限公司</t>
  </si>
  <si>
    <t>小李1</t>
  </si>
  <si>
    <t>供应商1</t>
  </si>
  <si>
    <t>小李2</t>
  </si>
  <si>
    <t>供应商2</t>
  </si>
  <si>
    <t>小李3</t>
  </si>
  <si>
    <t>供应商3</t>
  </si>
  <si>
    <t>小李4</t>
  </si>
  <si>
    <t>供应商4</t>
  </si>
  <si>
    <t>小李5</t>
  </si>
  <si>
    <t>供应商5</t>
  </si>
  <si>
    <t>小李6</t>
  </si>
  <si>
    <t>供应商6</t>
  </si>
  <si>
    <t>小李7</t>
  </si>
  <si>
    <t>供应商7</t>
  </si>
  <si>
    <t>小李8</t>
  </si>
  <si>
    <t>供应商8</t>
  </si>
  <si>
    <t>小李9</t>
  </si>
  <si>
    <t>供应商9</t>
  </si>
  <si>
    <t>小李10</t>
  </si>
  <si>
    <t>供应商10</t>
  </si>
  <si>
    <t>小李11</t>
  </si>
  <si>
    <t>供应商11</t>
  </si>
  <si>
    <t>小李12</t>
  </si>
  <si>
    <t>供应商12</t>
  </si>
  <si>
    <t>小李13</t>
  </si>
  <si>
    <t>南雄</t>
  </si>
  <si>
    <t>小李14</t>
  </si>
  <si>
    <t>花都</t>
  </si>
  <si>
    <t>小李15</t>
  </si>
  <si>
    <t>三水</t>
  </si>
  <si>
    <t>小李16</t>
  </si>
  <si>
    <t>小李17</t>
  </si>
  <si>
    <t>英德</t>
  </si>
  <si>
    <t>小李18</t>
  </si>
  <si>
    <t>开平宅梧</t>
  </si>
  <si>
    <t>小李20</t>
  </si>
  <si>
    <t>茂名电白</t>
  </si>
  <si>
    <t>小李22</t>
  </si>
  <si>
    <t>新兴太平</t>
  </si>
  <si>
    <t>小李23</t>
  </si>
  <si>
    <t>高要</t>
  </si>
  <si>
    <t>小李24</t>
  </si>
  <si>
    <t>开平大沙</t>
  </si>
  <si>
    <t>小李25</t>
  </si>
  <si>
    <t>开平苍城</t>
  </si>
  <si>
    <t>小李27</t>
  </si>
  <si>
    <t>小李29</t>
  </si>
  <si>
    <t>茂名转电白</t>
  </si>
  <si>
    <t>小李30</t>
  </si>
  <si>
    <t>阳西</t>
  </si>
  <si>
    <t>小李31</t>
  </si>
  <si>
    <t>入库单号</t>
  </si>
  <si>
    <t>进货日期</t>
  </si>
  <si>
    <t>商品编码</t>
  </si>
  <si>
    <t>商品名称</t>
  </si>
  <si>
    <t>规格型号</t>
  </si>
  <si>
    <t>进货数量</t>
  </si>
  <si>
    <t>进货单价</t>
  </si>
  <si>
    <t>总金额</t>
  </si>
  <si>
    <t>进货人</t>
  </si>
  <si>
    <t>供货商全称</t>
  </si>
  <si>
    <t>A191028</t>
  </si>
  <si>
    <t>小明</t>
  </si>
  <si>
    <t>ＸＸＸＸ有限公司器材验收单</t>
  </si>
  <si>
    <t>NO.</t>
  </si>
  <si>
    <t>白色:存根联 红色:领料员 黄色:财务联</t>
  </si>
  <si>
    <t>本领料单只需改红字单号，中间设了公式，请勿动</t>
  </si>
  <si>
    <t>来货单位:</t>
  </si>
  <si>
    <t>日期:</t>
  </si>
  <si>
    <t>编  号</t>
  </si>
  <si>
    <t>商品名称规格</t>
  </si>
  <si>
    <t>原发数</t>
  </si>
  <si>
    <t>实收数</t>
  </si>
  <si>
    <t>验    收        
差(-)     溢(+)</t>
  </si>
  <si>
    <t>数量</t>
  </si>
  <si>
    <t>单价</t>
  </si>
  <si>
    <t>金额</t>
  </si>
  <si>
    <t>合计</t>
  </si>
  <si>
    <t>业务主管</t>
  </si>
  <si>
    <t>验收员</t>
  </si>
  <si>
    <t>复核</t>
  </si>
  <si>
    <t>制表</t>
  </si>
  <si>
    <t>职务</t>
  </si>
  <si>
    <t>习城乡西街村</t>
  </si>
  <si>
    <t>张松林</t>
  </si>
  <si>
    <t>生产部</t>
  </si>
  <si>
    <t>蔡居照</t>
  </si>
  <si>
    <t>主管</t>
  </si>
  <si>
    <t>习城乡杨店村</t>
  </si>
  <si>
    <t>段合法</t>
  </si>
  <si>
    <t>习城乡韩岗村</t>
  </si>
  <si>
    <t>马彪</t>
  </si>
  <si>
    <t>习城乡马寨村</t>
  </si>
  <si>
    <t>刘飞虎</t>
  </si>
  <si>
    <t>习城乡陈寨村</t>
  </si>
  <si>
    <t>刘飞虎1</t>
  </si>
  <si>
    <t>习城乡青古庄</t>
  </si>
  <si>
    <t>刘飞虎2</t>
  </si>
  <si>
    <t>黄河滩环建房</t>
  </si>
  <si>
    <t>刘飞虎3</t>
  </si>
  <si>
    <t>全部商品列表</t>
  </si>
  <si>
    <t>发货单号</t>
  </si>
  <si>
    <t>日期</t>
  </si>
  <si>
    <t>领料单位</t>
  </si>
  <si>
    <t>商品类别</t>
  </si>
  <si>
    <t>参考单价</t>
  </si>
  <si>
    <t>净重</t>
  </si>
  <si>
    <t>平均净重
/单价</t>
  </si>
  <si>
    <t/>
  </si>
  <si>
    <t>本单不作付出凭证</t>
  </si>
  <si>
    <r>
      <rPr>
        <sz val="16"/>
        <rFont val="微软雅黑"/>
        <family val="2"/>
        <charset val="134"/>
      </rPr>
      <t xml:space="preserve"> </t>
    </r>
    <r>
      <rPr>
        <u/>
        <sz val="16"/>
        <color indexed="9"/>
        <rFont val="微软雅黑"/>
        <family val="2"/>
        <charset val="134"/>
      </rPr>
      <t>.</t>
    </r>
    <r>
      <rPr>
        <u/>
        <sz val="16"/>
        <rFont val="微软雅黑"/>
        <family val="2"/>
        <charset val="134"/>
      </rPr>
      <t xml:space="preserve">  ＸＸＸＸ 有  限  公  司  </t>
    </r>
    <r>
      <rPr>
        <u/>
        <sz val="16"/>
        <color indexed="9"/>
        <rFont val="微软雅黑"/>
        <family val="2"/>
        <charset val="134"/>
      </rPr>
      <t>.</t>
    </r>
  </si>
  <si>
    <t>只作出库付件</t>
  </si>
  <si>
    <t>领  料  单</t>
  </si>
  <si>
    <t>领料单位:</t>
  </si>
  <si>
    <t>单位:元/件(米)</t>
  </si>
  <si>
    <t>器 材 名 称</t>
  </si>
  <si>
    <t>合            计</t>
  </si>
  <si>
    <t>领用人</t>
  </si>
  <si>
    <t>财会</t>
  </si>
  <si>
    <t>编  码</t>
  </si>
  <si>
    <t>期初库存</t>
  </si>
  <si>
    <t>本月入库</t>
  </si>
  <si>
    <t>本月出库</t>
  </si>
  <si>
    <t>期未库存</t>
  </si>
  <si>
    <t>库存数少517支20163元</t>
  </si>
  <si>
    <t>ＸＸＸＸ有限公司仓库器材购进及出库月报表</t>
  </si>
  <si>
    <t>类别</t>
  </si>
  <si>
    <t>品名规格</t>
  </si>
  <si>
    <t>上月金额</t>
  </si>
  <si>
    <t>本月结存</t>
  </si>
  <si>
    <t>本表不用操作，只要打印就行</t>
  </si>
  <si>
    <t>购进(验收)</t>
  </si>
  <si>
    <t>其他</t>
  </si>
  <si>
    <t>小计</t>
  </si>
  <si>
    <t>领用</t>
  </si>
  <si>
    <t>报损</t>
  </si>
  <si>
    <t>金 额</t>
  </si>
  <si>
    <t>放大器类</t>
  </si>
  <si>
    <t>器件类</t>
  </si>
  <si>
    <t>分支器类</t>
  </si>
  <si>
    <t>线类</t>
  </si>
  <si>
    <t>配件类</t>
  </si>
  <si>
    <t>工具类</t>
  </si>
  <si>
    <t>台主管领导</t>
  </si>
  <si>
    <t>施工主管</t>
  </si>
  <si>
    <t>会计</t>
  </si>
  <si>
    <t>保管</t>
  </si>
  <si>
    <t>记账</t>
  </si>
  <si>
    <t>使用说明</t>
  </si>
  <si>
    <t xml:space="preserve">                                             </t>
  </si>
  <si>
    <t>A191028</t>
    <phoneticPr fontId="14" type="noConversion"/>
  </si>
  <si>
    <t>A191028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</si>
</sst>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 * #,##0.00_ ;_ * \-#,##0.00_ ;_ * &quot;-&quot;??_ ;_ @_ "/>
    <numFmt numFmtId="176" formatCode="#,##0.00;[Red]#,##0.00"/>
    <numFmt numFmtId="177" formatCode="yyyy\ &quot;年&quot;\ mm\ &quot;月 库存汇总表&quot;"/>
    <numFmt numFmtId="178" formatCode="yyyy\ &quot;年&quot;\ mm\ &quot;月 商品入库表&quot;"/>
    <numFmt numFmtId="179" formatCode="&quot;￥&quot;#,##0.00;[Red]&quot;￥&quot;#,##0.00"/>
    <numFmt numFmtId="180" formatCode="yyyy&quot;年&quot;m&quot;月&quot;;@"/>
    <numFmt numFmtId="181" formatCode="[$-F800]dddd\,\ mmmm\ dd\,\ yyyy"/>
    <numFmt numFmtId="182" formatCode="0.00;[Red]0.00"/>
    <numFmt numFmtId="183" formatCode="0.0000_ "/>
    <numFmt numFmtId="184" formatCode="yyyy\ &quot;年&quot;\ mm\ &quot;月 商品出库表&quot;"/>
    <numFmt numFmtId="185" formatCode="0.00_ "/>
  </numFmts>
  <fonts count="47" x14ac:knownFonts="1">
    <font>
      <sz val="10"/>
      <name val="宋体"/>
      <charset val="134"/>
    </font>
    <font>
      <sz val="20"/>
      <name val="宋体"/>
      <family val="3"/>
      <charset val="134"/>
    </font>
    <font>
      <sz val="10"/>
      <name val="微软雅黑"/>
      <family val="2"/>
      <charset val="134"/>
    </font>
    <font>
      <sz val="22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4"/>
      <name val="华文楷体"/>
      <family val="3"/>
      <charset val="134"/>
    </font>
    <font>
      <sz val="12"/>
      <name val="华文楷体"/>
      <family val="3"/>
      <charset val="134"/>
    </font>
    <font>
      <sz val="12"/>
      <name val="宋体"/>
      <family val="3"/>
      <charset val="134"/>
    </font>
    <font>
      <sz val="14"/>
      <name val="微软雅黑"/>
      <family val="2"/>
      <charset val="134"/>
    </font>
    <font>
      <sz val="14"/>
      <color indexed="10"/>
      <name val="微软雅黑"/>
      <family val="2"/>
      <charset val="134"/>
    </font>
    <font>
      <sz val="9"/>
      <name val="宋体"/>
      <family val="3"/>
      <charset val="134"/>
    </font>
    <font>
      <b/>
      <sz val="22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  <font>
      <sz val="12"/>
      <color indexed="10"/>
      <name val="微软雅黑"/>
      <family val="2"/>
      <charset val="134"/>
    </font>
    <font>
      <sz val="9"/>
      <name val="微软雅黑"/>
      <family val="2"/>
      <charset val="134"/>
    </font>
    <font>
      <sz val="16"/>
      <name val="微软雅黑"/>
      <family val="2"/>
      <charset val="134"/>
    </font>
    <font>
      <b/>
      <sz val="20"/>
      <name val="微软雅黑"/>
      <family val="2"/>
      <charset val="134"/>
    </font>
    <font>
      <sz val="18"/>
      <name val="微软雅黑"/>
      <family val="2"/>
      <charset val="134"/>
    </font>
    <font>
      <b/>
      <sz val="16"/>
      <name val="微软雅黑"/>
      <family val="2"/>
      <charset val="134"/>
    </font>
    <font>
      <u/>
      <sz val="10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9"/>
      <color indexed="63"/>
      <name val="宋体"/>
      <family val="3"/>
      <charset val="134"/>
    </font>
    <font>
      <sz val="11"/>
      <color indexed="63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indexed="9"/>
      <name val="微软雅黑"/>
      <family val="2"/>
      <charset val="134"/>
    </font>
    <font>
      <b/>
      <sz val="9"/>
      <color indexed="9"/>
      <name val="宋体"/>
      <family val="3"/>
      <charset val="134"/>
    </font>
    <font>
      <b/>
      <sz val="10"/>
      <color indexed="63"/>
      <name val="宋体"/>
      <family val="3"/>
      <charset val="134"/>
    </font>
    <font>
      <sz val="10"/>
      <color indexed="63"/>
      <name val="宋体"/>
      <family val="3"/>
      <charset val="134"/>
    </font>
    <font>
      <u/>
      <sz val="12"/>
      <name val="微软雅黑"/>
      <family val="2"/>
      <charset val="134"/>
    </font>
    <font>
      <sz val="12"/>
      <color theme="1"/>
      <name val="华文楷体"/>
      <family val="3"/>
      <charset val="134"/>
    </font>
    <font>
      <b/>
      <sz val="20"/>
      <color theme="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u/>
      <sz val="12"/>
      <color indexed="12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b/>
      <sz val="14"/>
      <name val="微软雅黑"/>
      <family val="2"/>
      <charset val="134"/>
    </font>
    <font>
      <b/>
      <u/>
      <sz val="12"/>
      <color theme="0"/>
      <name val="微软雅黑"/>
      <family val="2"/>
      <charset val="134"/>
    </font>
    <font>
      <u/>
      <sz val="10"/>
      <color indexed="12"/>
      <name val="宋体"/>
      <family val="3"/>
      <charset val="134"/>
    </font>
    <font>
      <u/>
      <sz val="16"/>
      <color indexed="9"/>
      <name val="微软雅黑"/>
      <family val="2"/>
      <charset val="134"/>
    </font>
    <font>
      <u/>
      <sz val="16"/>
      <name val="微软雅黑"/>
      <family val="2"/>
      <charset val="134"/>
    </font>
    <font>
      <sz val="10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00B050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theme="0"/>
      </left>
      <right/>
      <top style="hair">
        <color theme="0"/>
      </top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hair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theme="0"/>
      </left>
      <right/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hair">
        <color theme="0"/>
      </right>
      <top/>
      <bottom style="hair">
        <color theme="0"/>
      </bottom>
      <diagonal/>
    </border>
  </borders>
  <cellStyleXfs count="3">
    <xf numFmtId="0" fontId="0" fillId="0" borderId="0">
      <alignment vertical="center"/>
    </xf>
    <xf numFmtId="43" fontId="46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top"/>
      <protection locked="0"/>
    </xf>
  </cellStyleXfs>
  <cellXfs count="2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80" fontId="5" fillId="0" borderId="0" xfId="0" applyNumberFormat="1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0" xfId="0" applyFont="1">
      <alignment vertical="center"/>
    </xf>
    <xf numFmtId="0" fontId="7" fillId="0" borderId="0" xfId="2" applyFont="1" applyFill="1" applyAlignment="1" applyProtection="1">
      <alignment horizontal="left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Fill="1" applyProtection="1">
      <alignment vertical="center"/>
      <protection locked="0"/>
    </xf>
    <xf numFmtId="0" fontId="10" fillId="0" borderId="0" xfId="0" applyFont="1" applyFill="1" applyProtection="1">
      <alignment vertical="center"/>
      <protection locked="0"/>
    </xf>
    <xf numFmtId="0" fontId="11" fillId="0" borderId="0" xfId="0" applyFont="1" applyFill="1" applyProtection="1">
      <alignment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 hidden="1"/>
    </xf>
    <xf numFmtId="179" fontId="12" fillId="0" borderId="1" xfId="0" applyNumberFormat="1" applyFont="1" applyFill="1" applyBorder="1" applyAlignment="1" applyProtection="1">
      <alignment horizontal="center" vertical="center"/>
      <protection locked="0" hidden="1"/>
    </xf>
    <xf numFmtId="17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Protection="1">
      <alignment vertical="center"/>
      <protection locked="0"/>
    </xf>
    <xf numFmtId="0" fontId="14" fillId="0" borderId="0" xfId="0" applyNumberFormat="1" applyFont="1" applyFill="1" applyProtection="1">
      <alignment vertical="center"/>
      <protection locked="0"/>
    </xf>
    <xf numFmtId="0" fontId="16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6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/>
      <protection locked="0" hidden="1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 applyProtection="1">
      <alignment horizontal="center" vertical="center"/>
      <protection locked="0" hidden="1"/>
    </xf>
    <xf numFmtId="0" fontId="12" fillId="0" borderId="1" xfId="0" applyNumberFormat="1" applyFont="1" applyFill="1" applyBorder="1" applyAlignment="1" applyProtection="1">
      <alignment horizontal="center" vertical="center"/>
      <protection locked="0" hidden="1"/>
    </xf>
    <xf numFmtId="179" fontId="18" fillId="0" borderId="1" xfId="0" applyNumberFormat="1" applyFont="1" applyFill="1" applyBorder="1" applyAlignment="1" applyProtection="1">
      <alignment horizontal="center" vertical="center"/>
      <protection locked="0" hidden="1"/>
    </xf>
    <xf numFmtId="17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Alignment="1" applyProtection="1">
      <alignment horizontal="center" vertical="center"/>
    </xf>
    <xf numFmtId="0" fontId="9" fillId="0" borderId="0" xfId="0" applyNumberFormat="1" applyFont="1" applyFill="1" applyProtection="1">
      <alignment vertical="center"/>
      <protection locked="0"/>
    </xf>
    <xf numFmtId="0" fontId="10" fillId="0" borderId="0" xfId="0" applyNumberFormat="1" applyFont="1" applyFill="1" applyProtection="1">
      <alignment vertical="center"/>
      <protection locked="0"/>
    </xf>
    <xf numFmtId="179" fontId="19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Protection="1">
      <alignment vertical="center"/>
      <protection locked="0"/>
    </xf>
    <xf numFmtId="179" fontId="20" fillId="0" borderId="1" xfId="0" applyNumberFormat="1" applyFont="1" applyFill="1" applyBorder="1" applyAlignment="1" applyProtection="1">
      <alignment horizontal="center" vertical="center"/>
      <protection locked="0"/>
    </xf>
    <xf numFmtId="179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alignment vertical="center"/>
      <protection locked="0"/>
    </xf>
    <xf numFmtId="0" fontId="21" fillId="0" borderId="0" xfId="0" applyFo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22" fillId="0" borderId="0" xfId="0" applyFont="1" applyFill="1" applyBorder="1" applyAlignment="1" applyProtection="1">
      <alignment vertical="center"/>
      <protection hidden="1"/>
    </xf>
    <xf numFmtId="0" fontId="21" fillId="0" borderId="0" xfId="0" applyFont="1" applyBorder="1" applyProtection="1">
      <alignment vertical="center"/>
      <protection hidden="1"/>
    </xf>
    <xf numFmtId="0" fontId="24" fillId="0" borderId="0" xfId="0" applyFont="1" applyAlignment="1" applyProtection="1">
      <alignment horizontal="right" vertical="center"/>
      <protection hidden="1"/>
    </xf>
    <xf numFmtId="0" fontId="21" fillId="0" borderId="0" xfId="0" applyFont="1" applyFill="1" applyAlignment="1" applyProtection="1">
      <alignment horizontal="center" vertical="center"/>
      <protection hidden="1"/>
    </xf>
    <xf numFmtId="0" fontId="21" fillId="0" borderId="0" xfId="0" applyFont="1" applyFill="1" applyProtection="1">
      <alignment vertical="center"/>
      <protection hidden="1"/>
    </xf>
    <xf numFmtId="0" fontId="25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26" fillId="0" borderId="0" xfId="0" applyFont="1" applyFill="1" applyBorder="1" applyProtection="1">
      <alignment vertical="center"/>
      <protection hidden="1"/>
    </xf>
    <xf numFmtId="0" fontId="5" fillId="0" borderId="7" xfId="0" applyFont="1" applyFill="1" applyBorder="1" applyAlignment="1" applyProtection="1">
      <alignment horizontal="center" vertical="center"/>
      <protection hidden="1"/>
    </xf>
    <xf numFmtId="0" fontId="5" fillId="0" borderId="10" xfId="0" applyFont="1" applyFill="1" applyBorder="1" applyAlignment="1" applyProtection="1">
      <alignment horizontal="center" vertical="center"/>
      <protection hidden="1"/>
    </xf>
    <xf numFmtId="0" fontId="2" fillId="0" borderId="11" xfId="0" applyFont="1" applyFill="1" applyBorder="1" applyAlignment="1" applyProtection="1">
      <alignment horizontal="center" vertical="center"/>
      <protection hidden="1"/>
    </xf>
    <xf numFmtId="182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179" fontId="2" fillId="0" borderId="1" xfId="0" applyNumberFormat="1" applyFont="1" applyFill="1" applyBorder="1" applyProtection="1">
      <alignment vertical="center"/>
      <protection hidden="1"/>
    </xf>
    <xf numFmtId="4" fontId="2" fillId="0" borderId="1" xfId="1" applyNumberFormat="1" applyFont="1" applyFill="1" applyBorder="1" applyAlignment="1" applyProtection="1">
      <alignment horizontal="right" vertical="center"/>
      <protection hidden="1"/>
    </xf>
    <xf numFmtId="0" fontId="2" fillId="0" borderId="14" xfId="0" applyFont="1" applyFill="1" applyBorder="1" applyAlignment="1" applyProtection="1">
      <alignment horizontal="center" vertical="center"/>
      <protection hidden="1"/>
    </xf>
    <xf numFmtId="182" fontId="2" fillId="0" borderId="17" xfId="0" applyNumberFormat="1" applyFont="1" applyFill="1" applyBorder="1" applyAlignment="1" applyProtection="1">
      <alignment horizontal="center" vertical="center"/>
      <protection hidden="1"/>
    </xf>
    <xf numFmtId="0" fontId="2" fillId="0" borderId="17" xfId="0" applyFont="1" applyFill="1" applyBorder="1" applyAlignment="1" applyProtection="1">
      <alignment horizontal="center" vertical="center"/>
      <protection hidden="1"/>
    </xf>
    <xf numFmtId="179" fontId="2" fillId="0" borderId="17" xfId="0" applyNumberFormat="1" applyFont="1" applyFill="1" applyBorder="1" applyProtection="1">
      <alignment vertical="center"/>
      <protection hidden="1"/>
    </xf>
    <xf numFmtId="0" fontId="2" fillId="0" borderId="0" xfId="0" applyFont="1" applyFill="1" applyBorder="1" applyProtection="1">
      <alignment vertical="center"/>
      <protection hidden="1"/>
    </xf>
    <xf numFmtId="0" fontId="2" fillId="0" borderId="0" xfId="0" applyFont="1" applyFill="1" applyBorder="1" applyAlignment="1" applyProtection="1">
      <alignment horizontal="left"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Protection="1">
      <alignment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4" fillId="0" borderId="0" xfId="0" applyFont="1" applyFill="1" applyBorder="1" applyProtection="1">
      <alignment vertical="center"/>
      <protection locked="0"/>
    </xf>
    <xf numFmtId="0" fontId="14" fillId="0" borderId="0" xfId="0" applyFont="1" applyFill="1" applyAlignment="1" applyProtection="1">
      <alignment horizontal="center" vertical="center"/>
      <protection locked="0"/>
    </xf>
    <xf numFmtId="0" fontId="21" fillId="0" borderId="0" xfId="0" applyFont="1" applyProtection="1">
      <alignment vertical="center"/>
      <protection locked="0"/>
    </xf>
    <xf numFmtId="0" fontId="27" fillId="0" borderId="0" xfId="0" applyFont="1" applyAlignment="1" applyProtection="1">
      <alignment horizontal="left"/>
      <protection locked="0"/>
    </xf>
    <xf numFmtId="0" fontId="14" fillId="0" borderId="0" xfId="0" applyFont="1" applyProtection="1">
      <alignment vertical="center"/>
      <protection hidden="1"/>
    </xf>
    <xf numFmtId="0" fontId="0" fillId="0" borderId="0" xfId="0" applyFont="1" applyAlignment="1" applyProtection="1">
      <alignment horizontal="center" vertical="center"/>
      <protection hidden="1"/>
    </xf>
    <xf numFmtId="0" fontId="14" fillId="0" borderId="0" xfId="0" applyFont="1" applyBorder="1" applyProtection="1">
      <alignment vertical="center"/>
      <protection hidden="1"/>
    </xf>
    <xf numFmtId="0" fontId="28" fillId="0" borderId="1" xfId="0" applyFont="1" applyBorder="1" applyAlignment="1" applyProtection="1">
      <alignment horizontal="center" vertical="center"/>
    </xf>
    <xf numFmtId="0" fontId="28" fillId="0" borderId="1" xfId="0" applyFont="1" applyFill="1" applyBorder="1" applyProtection="1">
      <alignment vertical="center"/>
      <protection hidden="1"/>
    </xf>
    <xf numFmtId="183" fontId="28" fillId="0" borderId="1" xfId="0" applyNumberFormat="1" applyFont="1" applyFill="1" applyBorder="1" applyProtection="1">
      <alignment vertical="center"/>
    </xf>
    <xf numFmtId="179" fontId="28" fillId="0" borderId="1" xfId="0" applyNumberFormat="1" applyFont="1" applyFill="1" applyBorder="1" applyProtection="1">
      <alignment vertical="center"/>
    </xf>
    <xf numFmtId="179" fontId="28" fillId="0" borderId="1" xfId="0" applyNumberFormat="1" applyFont="1" applyFill="1" applyBorder="1" applyProtection="1">
      <alignment vertical="center"/>
      <protection hidden="1"/>
    </xf>
    <xf numFmtId="183" fontId="28" fillId="0" borderId="1" xfId="0" applyNumberFormat="1" applyFont="1" applyFill="1" applyBorder="1" applyProtection="1">
      <alignment vertical="center"/>
      <protection hidden="1"/>
    </xf>
    <xf numFmtId="179" fontId="28" fillId="0" borderId="0" xfId="0" applyNumberFormat="1" applyFont="1" applyProtection="1">
      <alignment vertical="center"/>
      <protection locked="0"/>
    </xf>
    <xf numFmtId="0" fontId="28" fillId="0" borderId="0" xfId="0" applyFont="1" applyProtection="1">
      <alignment vertical="center"/>
      <protection locked="0"/>
    </xf>
    <xf numFmtId="0" fontId="28" fillId="4" borderId="0" xfId="0" applyFont="1" applyFill="1" applyAlignment="1" applyProtection="1">
      <alignment horizontal="center" vertical="center"/>
      <protection locked="0"/>
    </xf>
    <xf numFmtId="0" fontId="28" fillId="4" borderId="0" xfId="0" applyFont="1" applyFill="1" applyProtection="1">
      <alignment vertical="center"/>
      <protection locked="0"/>
    </xf>
    <xf numFmtId="0" fontId="17" fillId="3" borderId="1" xfId="0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center" vertical="center"/>
      <protection hidden="1"/>
    </xf>
    <xf numFmtId="14" fontId="29" fillId="0" borderId="1" xfId="0" applyNumberFormat="1" applyFont="1" applyBorder="1" applyAlignment="1" applyProtection="1">
      <alignment horizontal="center" vertical="center"/>
    </xf>
    <xf numFmtId="0" fontId="30" fillId="0" borderId="1" xfId="0" applyNumberFormat="1" applyFont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  <protection hidden="1"/>
    </xf>
    <xf numFmtId="0" fontId="28" fillId="0" borderId="1" xfId="0" applyFont="1" applyFill="1" applyBorder="1" applyAlignment="1" applyProtection="1">
      <alignment horizontal="center" vertical="center"/>
      <protection hidden="1"/>
    </xf>
    <xf numFmtId="0" fontId="28" fillId="5" borderId="0" xfId="0" applyFont="1" applyFill="1" applyAlignment="1" applyProtection="1">
      <alignment horizontal="center" vertical="center"/>
      <protection locked="0"/>
    </xf>
    <xf numFmtId="183" fontId="17" fillId="3" borderId="1" xfId="0" applyNumberFormat="1" applyFont="1" applyFill="1" applyBorder="1" applyAlignment="1" applyProtection="1">
      <alignment horizontal="center" vertical="center"/>
    </xf>
    <xf numFmtId="179" fontId="17" fillId="3" borderId="1" xfId="0" applyNumberFormat="1" applyFont="1" applyFill="1" applyBorder="1" applyAlignment="1" applyProtection="1">
      <alignment horizontal="center" vertical="center"/>
    </xf>
    <xf numFmtId="179" fontId="16" fillId="3" borderId="1" xfId="0" applyNumberFormat="1" applyFont="1" applyFill="1" applyBorder="1" applyAlignment="1" applyProtection="1">
      <alignment horizontal="center" vertical="center"/>
      <protection hidden="1"/>
    </xf>
    <xf numFmtId="183" fontId="16" fillId="3" borderId="1" xfId="0" applyNumberFormat="1" applyFont="1" applyFill="1" applyBorder="1" applyAlignment="1" applyProtection="1">
      <alignment horizontal="center" vertical="center"/>
      <protection hidden="1"/>
    </xf>
    <xf numFmtId="183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179" fontId="31" fillId="6" borderId="21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Font="1" applyBorder="1" applyProtection="1">
      <alignment vertical="center"/>
      <protection locked="0"/>
    </xf>
    <xf numFmtId="0" fontId="32" fillId="6" borderId="22" xfId="0" applyFont="1" applyFill="1" applyBorder="1" applyAlignment="1" applyProtection="1">
      <alignment horizontal="center" vertical="center"/>
      <protection locked="0"/>
    </xf>
    <xf numFmtId="183" fontId="29" fillId="0" borderId="1" xfId="0" applyNumberFormat="1" applyFont="1" applyFill="1" applyBorder="1" applyProtection="1">
      <alignment vertical="center"/>
    </xf>
    <xf numFmtId="176" fontId="30" fillId="0" borderId="1" xfId="0" applyNumberFormat="1" applyFont="1" applyFill="1" applyBorder="1" applyAlignment="1" applyProtection="1">
      <alignment horizontal="center" vertical="center"/>
    </xf>
    <xf numFmtId="179" fontId="29" fillId="0" borderId="1" xfId="0" applyNumberFormat="1" applyFont="1" applyFill="1" applyBorder="1" applyProtection="1">
      <alignment vertical="center"/>
      <protection hidden="1"/>
    </xf>
    <xf numFmtId="183" fontId="29" fillId="0" borderId="1" xfId="0" applyNumberFormat="1" applyFont="1" applyFill="1" applyBorder="1" applyProtection="1">
      <alignment vertical="center"/>
      <protection hidden="1"/>
    </xf>
    <xf numFmtId="179" fontId="29" fillId="0" borderId="0" xfId="0" applyNumberFormat="1" applyFont="1" applyProtection="1">
      <alignment vertical="center"/>
      <protection locked="0"/>
    </xf>
    <xf numFmtId="0" fontId="29" fillId="0" borderId="0" xfId="0" applyFont="1" applyProtection="1">
      <alignment vertical="center"/>
      <protection locked="0"/>
    </xf>
    <xf numFmtId="0" fontId="28" fillId="5" borderId="0" xfId="0" applyFont="1" applyFill="1" applyProtection="1">
      <alignment vertical="center"/>
      <protection locked="0"/>
    </xf>
    <xf numFmtId="0" fontId="32" fillId="6" borderId="24" xfId="0" applyFont="1" applyFill="1" applyBorder="1" applyAlignment="1" applyProtection="1">
      <alignment horizontal="center" vertical="center"/>
      <protection locked="0"/>
    </xf>
    <xf numFmtId="0" fontId="32" fillId="6" borderId="25" xfId="0" applyFont="1" applyFill="1" applyBorder="1" applyAlignment="1" applyProtection="1">
      <alignment horizontal="center" vertical="center"/>
      <protection locked="0"/>
    </xf>
    <xf numFmtId="0" fontId="28" fillId="0" borderId="0" xfId="0" applyFont="1" applyBorder="1" applyProtection="1">
      <alignment vertical="center"/>
      <protection locked="0"/>
    </xf>
    <xf numFmtId="0" fontId="11" fillId="0" borderId="0" xfId="0" applyFont="1">
      <alignment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6" fillId="3" borderId="29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 hidden="1"/>
    </xf>
    <xf numFmtId="0" fontId="14" fillId="0" borderId="0" xfId="0" applyFont="1" applyProtection="1">
      <alignment vertical="center"/>
      <protection locked="0" hidden="1"/>
    </xf>
    <xf numFmtId="0" fontId="18" fillId="0" borderId="0" xfId="0" applyFont="1" applyFill="1" applyBorder="1" applyAlignment="1" applyProtection="1">
      <alignment horizontal="center" vertical="center"/>
      <protection hidden="1"/>
    </xf>
    <xf numFmtId="0" fontId="5" fillId="0" borderId="4" xfId="0" applyFont="1" applyFill="1" applyBorder="1" applyAlignment="1" applyProtection="1">
      <alignment horizontal="center" vertical="center"/>
      <protection hidden="1"/>
    </xf>
    <xf numFmtId="0" fontId="2" fillId="0" borderId="43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 wrapText="1"/>
      <protection hidden="1"/>
    </xf>
    <xf numFmtId="0" fontId="2" fillId="0" borderId="44" xfId="0" applyFont="1" applyFill="1" applyBorder="1" applyAlignment="1" applyProtection="1">
      <alignment horizontal="center" vertical="center"/>
      <protection hidden="1"/>
    </xf>
    <xf numFmtId="0" fontId="2" fillId="0" borderId="45" xfId="0" applyFont="1" applyFill="1" applyBorder="1" applyAlignment="1" applyProtection="1">
      <alignment horizontal="center" vertical="center"/>
      <protection hidden="1"/>
    </xf>
    <xf numFmtId="182" fontId="2" fillId="0" borderId="46" xfId="0" applyNumberFormat="1" applyFont="1" applyFill="1" applyBorder="1" applyAlignment="1" applyProtection="1">
      <alignment horizontal="center" vertical="center"/>
      <protection hidden="1"/>
    </xf>
    <xf numFmtId="0" fontId="2" fillId="0" borderId="46" xfId="0" applyFont="1" applyFill="1" applyBorder="1" applyAlignment="1" applyProtection="1">
      <alignment horizontal="center" vertical="center"/>
      <protection hidden="1"/>
    </xf>
    <xf numFmtId="179" fontId="2" fillId="0" borderId="46" xfId="0" applyNumberFormat="1" applyFont="1" applyFill="1" applyBorder="1" applyProtection="1">
      <alignment vertical="center"/>
      <protection hidden="1"/>
    </xf>
    <xf numFmtId="0" fontId="0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Protection="1">
      <alignment vertical="center"/>
      <protection hidden="1"/>
    </xf>
    <xf numFmtId="0" fontId="14" fillId="0" borderId="0" xfId="0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Fill="1" applyBorder="1" applyProtection="1">
      <alignment vertical="center"/>
      <protection locked="0" hidden="1"/>
    </xf>
    <xf numFmtId="0" fontId="11" fillId="0" borderId="0" xfId="0" applyFont="1" applyProtection="1">
      <alignment vertical="center"/>
      <protection locked="0" hidden="1"/>
    </xf>
    <xf numFmtId="0" fontId="14" fillId="0" borderId="0" xfId="0" applyFont="1" applyFill="1" applyAlignment="1" applyProtection="1">
      <alignment horizontal="center" vertical="center"/>
      <protection locked="0" hidden="1"/>
    </xf>
    <xf numFmtId="0" fontId="14" fillId="0" borderId="0" xfId="0" applyFont="1" applyFill="1" applyProtection="1">
      <alignment vertical="center"/>
      <protection locked="0" hidden="1"/>
    </xf>
    <xf numFmtId="0" fontId="18" fillId="0" borderId="0" xfId="0" applyFont="1" applyFill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right" vertical="center"/>
      <protection hidden="1"/>
    </xf>
    <xf numFmtId="179" fontId="2" fillId="0" borderId="12" xfId="0" applyNumberFormat="1" applyFont="1" applyFill="1" applyBorder="1" applyProtection="1">
      <alignment vertical="center"/>
      <protection hidden="1"/>
    </xf>
    <xf numFmtId="185" fontId="2" fillId="0" borderId="1" xfId="0" applyNumberFormat="1" applyFont="1" applyFill="1" applyBorder="1" applyAlignment="1" applyProtection="1">
      <alignment horizontal="right" vertical="center"/>
      <protection hidden="1"/>
    </xf>
    <xf numFmtId="179" fontId="2" fillId="0" borderId="45" xfId="0" applyNumberFormat="1" applyFont="1" applyFill="1" applyBorder="1" applyProtection="1">
      <alignment vertical="center"/>
      <protection hidden="1"/>
    </xf>
    <xf numFmtId="0" fontId="14" fillId="0" borderId="0" xfId="0" applyFont="1" applyBorder="1" applyProtection="1">
      <alignment vertical="center"/>
      <protection locked="0" hidden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hidden="1"/>
    </xf>
    <xf numFmtId="179" fontId="18" fillId="0" borderId="1" xfId="0" applyNumberFormat="1" applyFont="1" applyFill="1" applyBorder="1" applyAlignment="1" applyProtection="1">
      <alignment horizontal="center" vertical="center"/>
      <protection hidden="1"/>
    </xf>
    <xf numFmtId="0" fontId="17" fillId="7" borderId="1" xfId="0" applyFont="1" applyFill="1" applyBorder="1" applyAlignment="1" applyProtection="1">
      <alignment horizontal="center" vertical="center"/>
      <protection locked="0"/>
    </xf>
    <xf numFmtId="0" fontId="16" fillId="7" borderId="1" xfId="0" applyFont="1" applyFill="1" applyBorder="1" applyAlignment="1" applyProtection="1">
      <alignment horizontal="center" vertical="center"/>
      <protection hidden="1"/>
    </xf>
    <xf numFmtId="182" fontId="17" fillId="7" borderId="1" xfId="0" applyNumberFormat="1" applyFont="1" applyFill="1" applyBorder="1" applyAlignment="1" applyProtection="1">
      <alignment horizontal="center" vertical="center"/>
      <protection locked="0"/>
    </xf>
    <xf numFmtId="179" fontId="17" fillId="7" borderId="1" xfId="0" applyNumberFormat="1" applyFont="1" applyFill="1" applyBorder="1" applyAlignment="1" applyProtection="1">
      <alignment horizontal="center" vertical="center"/>
      <protection locked="0"/>
    </xf>
    <xf numFmtId="0" fontId="30" fillId="0" borderId="1" xfId="0" applyFont="1" applyBorder="1" applyAlignment="1" applyProtection="1">
      <alignment horizontal="center" vertical="center"/>
      <protection locked="0"/>
    </xf>
    <xf numFmtId="58" fontId="30" fillId="0" borderId="1" xfId="0" applyNumberFormat="1" applyFont="1" applyBorder="1" applyAlignment="1" applyProtection="1">
      <alignment horizontal="center" vertical="center"/>
      <protection locked="0"/>
    </xf>
    <xf numFmtId="0" fontId="30" fillId="0" borderId="1" xfId="0" applyNumberFormat="1" applyFont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vertical="center"/>
      <protection hidden="1"/>
    </xf>
    <xf numFmtId="58" fontId="18" fillId="0" borderId="1" xfId="0" applyNumberFormat="1" applyFont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 applyProtection="1">
      <alignment horizontal="center" vertical="center"/>
      <protection hidden="1"/>
    </xf>
    <xf numFmtId="179" fontId="16" fillId="7" borderId="1" xfId="0" applyNumberFormat="1" applyFont="1" applyFill="1" applyBorder="1" applyAlignment="1" applyProtection="1">
      <alignment horizontal="center" vertical="center"/>
      <protection hidden="1"/>
    </xf>
    <xf numFmtId="0" fontId="16" fillId="7" borderId="1" xfId="0" applyFont="1" applyFill="1" applyBorder="1" applyAlignment="1" applyProtection="1">
      <alignment horizontal="center" vertical="center"/>
      <protection locked="0"/>
    </xf>
    <xf numFmtId="179" fontId="30" fillId="0" borderId="1" xfId="0" applyNumberFormat="1" applyFont="1" applyFill="1" applyBorder="1" applyAlignment="1" applyProtection="1">
      <alignment horizontal="center" vertical="center"/>
      <protection hidden="1"/>
    </xf>
    <xf numFmtId="0" fontId="30" fillId="0" borderId="1" xfId="0" applyFont="1" applyBorder="1" applyAlignment="1" applyProtection="1">
      <alignment horizontal="center" vertical="center"/>
      <protection hidden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>
      <alignment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6" fillId="3" borderId="52" xfId="0" applyFont="1" applyFill="1" applyBorder="1" applyAlignment="1">
      <alignment horizontal="center" vertical="center"/>
    </xf>
    <xf numFmtId="0" fontId="18" fillId="0" borderId="4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9" fillId="0" borderId="4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36" fillId="0" borderId="4" xfId="0" applyFont="1" applyFill="1" applyBorder="1">
      <alignment vertical="center"/>
    </xf>
    <xf numFmtId="0" fontId="36" fillId="0" borderId="1" xfId="0" applyFont="1" applyFill="1" applyBorder="1">
      <alignment vertical="center"/>
    </xf>
    <xf numFmtId="0" fontId="36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8" fillId="0" borderId="0" xfId="0" applyFont="1" applyProtection="1">
      <alignment vertical="center"/>
      <protection locked="0"/>
    </xf>
    <xf numFmtId="0" fontId="16" fillId="0" borderId="0" xfId="0" applyFont="1" applyProtection="1">
      <alignment vertical="center"/>
      <protection locked="0"/>
    </xf>
    <xf numFmtId="0" fontId="16" fillId="8" borderId="0" xfId="0" applyFont="1" applyFill="1" applyProtection="1">
      <alignment vertical="center"/>
      <protection locked="0"/>
    </xf>
    <xf numFmtId="0" fontId="16" fillId="8" borderId="0" xfId="0" applyFont="1" applyFill="1" applyBorder="1" applyProtection="1">
      <alignment vertical="center"/>
      <protection locked="0"/>
    </xf>
    <xf numFmtId="0" fontId="16" fillId="8" borderId="53" xfId="0" applyFont="1" applyFill="1" applyBorder="1" applyProtection="1">
      <alignment vertical="center"/>
      <protection locked="0"/>
    </xf>
    <xf numFmtId="0" fontId="16" fillId="8" borderId="54" xfId="0" applyFont="1" applyFill="1" applyBorder="1" applyProtection="1">
      <alignment vertical="center"/>
      <protection locked="0"/>
    </xf>
    <xf numFmtId="0" fontId="16" fillId="8" borderId="55" xfId="0" applyFont="1" applyFill="1" applyBorder="1" applyProtection="1">
      <alignment vertical="center"/>
      <protection locked="0"/>
    </xf>
    <xf numFmtId="0" fontId="16" fillId="8" borderId="56" xfId="0" applyFont="1" applyFill="1" applyBorder="1" applyProtection="1">
      <alignment vertical="center"/>
      <protection locked="0"/>
    </xf>
    <xf numFmtId="0" fontId="38" fillId="8" borderId="60" xfId="0" applyFont="1" applyFill="1" applyBorder="1" applyAlignment="1" applyProtection="1">
      <alignment horizontal="center" vertical="center"/>
      <protection locked="0"/>
    </xf>
    <xf numFmtId="0" fontId="39" fillId="8" borderId="0" xfId="2" applyFont="1" applyFill="1" applyAlignment="1" applyProtection="1">
      <alignment vertical="center"/>
      <protection locked="0"/>
    </xf>
    <xf numFmtId="0" fontId="16" fillId="8" borderId="60" xfId="0" applyFont="1" applyFill="1" applyBorder="1" applyProtection="1">
      <alignment vertical="center"/>
      <protection locked="0"/>
    </xf>
    <xf numFmtId="0" fontId="38" fillId="8" borderId="0" xfId="0" applyFont="1" applyFill="1" applyAlignment="1" applyProtection="1">
      <alignment horizontal="center" vertical="center"/>
      <protection locked="0"/>
    </xf>
    <xf numFmtId="0" fontId="38" fillId="8" borderId="61" xfId="0" applyFont="1" applyFill="1" applyBorder="1" applyAlignment="1" applyProtection="1">
      <alignment horizontal="center" vertical="center"/>
      <protection locked="0"/>
    </xf>
    <xf numFmtId="180" fontId="38" fillId="8" borderId="62" xfId="0" applyNumberFormat="1" applyFont="1" applyFill="1" applyBorder="1" applyAlignment="1" applyProtection="1">
      <alignment horizontal="center" vertical="center"/>
      <protection locked="0"/>
    </xf>
    <xf numFmtId="0" fontId="38" fillId="8" borderId="0" xfId="0" applyFont="1" applyFill="1" applyProtection="1">
      <alignment vertical="center"/>
      <protection locked="0"/>
    </xf>
    <xf numFmtId="0" fontId="38" fillId="8" borderId="0" xfId="0" applyFont="1" applyFill="1" applyBorder="1" applyProtection="1">
      <alignment vertical="center"/>
      <protection locked="0"/>
    </xf>
    <xf numFmtId="0" fontId="38" fillId="8" borderId="60" xfId="0" applyFont="1" applyFill="1" applyBorder="1" applyProtection="1">
      <alignment vertical="center"/>
      <protection locked="0"/>
    </xf>
    <xf numFmtId="180" fontId="38" fillId="8" borderId="0" xfId="0" applyNumberFormat="1" applyFont="1" applyFill="1" applyAlignment="1" applyProtection="1">
      <alignment horizontal="center" vertical="center"/>
      <protection locked="0"/>
    </xf>
    <xf numFmtId="0" fontId="16" fillId="8" borderId="0" xfId="0" applyFont="1" applyFill="1" applyProtection="1">
      <alignment vertical="center"/>
    </xf>
    <xf numFmtId="0" fontId="16" fillId="8" borderId="56" xfId="0" applyFont="1" applyFill="1" applyBorder="1" applyProtection="1">
      <alignment vertical="center"/>
    </xf>
    <xf numFmtId="0" fontId="40" fillId="8" borderId="0" xfId="0" applyFont="1" applyFill="1" applyAlignment="1" applyProtection="1">
      <alignment horizontal="center" vertical="center"/>
      <protection locked="0"/>
    </xf>
    <xf numFmtId="0" fontId="41" fillId="8" borderId="0" xfId="0" applyFont="1" applyFill="1" applyBorder="1" applyProtection="1">
      <alignment vertical="center"/>
    </xf>
    <xf numFmtId="0" fontId="40" fillId="8" borderId="0" xfId="0" applyFont="1" applyFill="1" applyBorder="1" applyAlignment="1" applyProtection="1">
      <alignment horizontal="center" vertical="center"/>
    </xf>
    <xf numFmtId="0" fontId="16" fillId="8" borderId="60" xfId="0" applyFont="1" applyFill="1" applyBorder="1" applyProtection="1">
      <alignment vertical="center"/>
    </xf>
    <xf numFmtId="0" fontId="16" fillId="8" borderId="0" xfId="0" applyFont="1" applyFill="1" applyBorder="1" applyProtection="1">
      <alignment vertical="center"/>
    </xf>
    <xf numFmtId="0" fontId="42" fillId="8" borderId="63" xfId="2" applyFont="1" applyFill="1" applyBorder="1" applyAlignment="1" applyProtection="1">
      <alignment horizontal="center" vertical="center"/>
    </xf>
    <xf numFmtId="0" fontId="42" fillId="8" borderId="60" xfId="2" applyFont="1" applyFill="1" applyBorder="1" applyAlignment="1" applyProtection="1">
      <alignment horizontal="center" vertical="center"/>
    </xf>
    <xf numFmtId="0" fontId="39" fillId="8" borderId="0" xfId="2" applyFont="1" applyFill="1" applyAlignment="1" applyProtection="1">
      <alignment vertical="center"/>
    </xf>
    <xf numFmtId="0" fontId="16" fillId="8" borderId="64" xfId="0" applyFont="1" applyFill="1" applyBorder="1" applyProtection="1">
      <alignment vertical="center"/>
    </xf>
    <xf numFmtId="0" fontId="16" fillId="8" borderId="65" xfId="0" applyFont="1" applyFill="1" applyBorder="1" applyProtection="1">
      <alignment vertical="center"/>
    </xf>
    <xf numFmtId="0" fontId="16" fillId="8" borderId="66" xfId="0" applyFont="1" applyFill="1" applyBorder="1" applyProtection="1">
      <alignment vertical="center"/>
    </xf>
    <xf numFmtId="0" fontId="17" fillId="7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Border="1" applyAlignment="1" applyProtection="1">
      <alignment horizontal="center" vertical="center"/>
      <protection locked="0"/>
    </xf>
    <xf numFmtId="0" fontId="17" fillId="3" borderId="1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Border="1" applyAlignment="1" applyProtection="1">
      <alignment horizontal="center" vertical="center"/>
    </xf>
    <xf numFmtId="0" fontId="37" fillId="8" borderId="57" xfId="0" applyFont="1" applyFill="1" applyBorder="1" applyAlignment="1" applyProtection="1">
      <alignment horizontal="center" vertical="center"/>
      <protection locked="0"/>
    </xf>
    <xf numFmtId="0" fontId="37" fillId="8" borderId="58" xfId="0" applyFont="1" applyFill="1" applyBorder="1" applyAlignment="1" applyProtection="1">
      <alignment horizontal="center" vertical="center"/>
      <protection locked="0"/>
    </xf>
    <xf numFmtId="0" fontId="37" fillId="8" borderId="59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178" fontId="23" fillId="0" borderId="1" xfId="0" applyNumberFormat="1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 textRotation="255"/>
      <protection hidden="1"/>
    </xf>
    <xf numFmtId="0" fontId="5" fillId="0" borderId="36" xfId="0" applyFont="1" applyFill="1" applyBorder="1" applyAlignment="1" applyProtection="1">
      <alignment horizontal="center" vertical="center"/>
      <protection hidden="1"/>
    </xf>
    <xf numFmtId="0" fontId="5" fillId="0" borderId="47" xfId="0" applyFont="1" applyFill="1" applyBorder="1" applyAlignment="1" applyProtection="1">
      <alignment horizontal="center" vertical="center"/>
      <protection hidden="1"/>
    </xf>
    <xf numFmtId="0" fontId="5" fillId="0" borderId="42" xfId="0" applyFont="1" applyFill="1" applyBorder="1" applyAlignment="1" applyProtection="1">
      <alignment horizontal="center" vertical="center"/>
      <protection hidden="1"/>
    </xf>
    <xf numFmtId="0" fontId="5" fillId="0" borderId="48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horizontal="center" vertical="center"/>
      <protection hidden="1"/>
    </xf>
    <xf numFmtId="0" fontId="2" fillId="0" borderId="49" xfId="0" applyFont="1" applyFill="1" applyBorder="1" applyAlignment="1" applyProtection="1">
      <alignment horizontal="center" vertical="center"/>
      <protection hidden="1"/>
    </xf>
    <xf numFmtId="0" fontId="2" fillId="0" borderId="12" xfId="0" applyFont="1" applyFill="1" applyBorder="1" applyAlignment="1" applyProtection="1">
      <alignment vertical="center"/>
      <protection hidden="1"/>
    </xf>
    <xf numFmtId="0" fontId="2" fillId="0" borderId="49" xfId="0" applyFont="1" applyFill="1" applyBorder="1" applyAlignment="1" applyProtection="1">
      <alignment vertical="center"/>
      <protection hidden="1"/>
    </xf>
    <xf numFmtId="0" fontId="2" fillId="0" borderId="45" xfId="0" applyFont="1" applyFill="1" applyBorder="1" applyAlignment="1" applyProtection="1">
      <alignment horizontal="center" vertical="center"/>
      <protection hidden="1"/>
    </xf>
    <xf numFmtId="0" fontId="2" fillId="0" borderId="50" xfId="0" applyFont="1" applyFill="1" applyBorder="1" applyAlignment="1" applyProtection="1">
      <alignment horizontal="center" vertical="center"/>
      <protection hidden="1"/>
    </xf>
    <xf numFmtId="0" fontId="5" fillId="0" borderId="35" xfId="0" applyFont="1" applyFill="1" applyBorder="1" applyAlignment="1" applyProtection="1">
      <alignment horizontal="center" vertical="center"/>
      <protection hidden="1"/>
    </xf>
    <xf numFmtId="0" fontId="5" fillId="0" borderId="41" xfId="0" applyFont="1" applyFill="1" applyBorder="1" applyAlignment="1" applyProtection="1">
      <alignment horizontal="center" vertical="center"/>
      <protection hidden="1"/>
    </xf>
    <xf numFmtId="0" fontId="5" fillId="0" borderId="37" xfId="0" applyFont="1" applyFill="1" applyBorder="1" applyAlignment="1" applyProtection="1">
      <alignment horizontal="center" vertical="center"/>
      <protection hidden="1"/>
    </xf>
    <xf numFmtId="0" fontId="5" fillId="0" borderId="4" xfId="0" applyFont="1" applyFill="1" applyBorder="1" applyAlignment="1" applyProtection="1">
      <alignment horizontal="center" vertical="center"/>
      <protection hidden="1"/>
    </xf>
    <xf numFmtId="0" fontId="5" fillId="0" borderId="38" xfId="0" applyFont="1" applyFill="1" applyBorder="1" applyAlignment="1" applyProtection="1">
      <alignment horizontal="center" vertical="center"/>
      <protection hidden="1"/>
    </xf>
    <xf numFmtId="0" fontId="5" fillId="0" borderId="39" xfId="0" applyFont="1" applyFill="1" applyBorder="1" applyAlignment="1" applyProtection="1">
      <alignment horizontal="center" vertical="center"/>
      <protection hidden="1"/>
    </xf>
    <xf numFmtId="0" fontId="5" fillId="0" borderId="40" xfId="0" applyFont="1" applyFill="1" applyBorder="1" applyAlignment="1" applyProtection="1">
      <alignment horizontal="center" vertical="center"/>
      <protection hidden="1"/>
    </xf>
    <xf numFmtId="0" fontId="5" fillId="0" borderId="38" xfId="0" applyFont="1" applyFill="1" applyBorder="1" applyAlignment="1" applyProtection="1">
      <alignment horizontal="center" vertical="center" wrapText="1"/>
      <protection hidden="1"/>
    </xf>
    <xf numFmtId="0" fontId="5" fillId="0" borderId="40" xfId="0" applyFont="1" applyFill="1" applyBorder="1" applyAlignment="1" applyProtection="1">
      <alignment horizontal="center" vertical="center" wrapText="1"/>
      <protection hidden="1"/>
    </xf>
    <xf numFmtId="0" fontId="24" fillId="0" borderId="6" xfId="0" applyFont="1" applyFill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locked="0" hidden="1"/>
    </xf>
    <xf numFmtId="0" fontId="35" fillId="0" borderId="23" xfId="0" applyFont="1" applyFill="1" applyBorder="1" applyAlignment="1" applyProtection="1">
      <alignment horizontal="left" vertical="center"/>
      <protection hidden="1"/>
    </xf>
    <xf numFmtId="181" fontId="21" fillId="0" borderId="0" xfId="0" applyNumberFormat="1" applyFont="1" applyFill="1" applyBorder="1" applyAlignment="1" applyProtection="1">
      <alignment horizontal="left" vertical="center"/>
      <protection hidden="1"/>
    </xf>
    <xf numFmtId="181" fontId="18" fillId="0" borderId="0" xfId="0" applyNumberFormat="1" applyFont="1" applyFill="1" applyBorder="1" applyAlignment="1" applyProtection="1">
      <alignment horizontal="left" vertical="center"/>
      <protection hidden="1"/>
    </xf>
    <xf numFmtId="0" fontId="23" fillId="0" borderId="0" xfId="0" applyFont="1" applyAlignment="1">
      <alignment horizontal="center" vertical="center"/>
    </xf>
    <xf numFmtId="184" fontId="23" fillId="0" borderId="1" xfId="0" applyNumberFormat="1" applyFont="1" applyBorder="1" applyAlignment="1" applyProtection="1">
      <alignment horizontal="center" vertical="center"/>
    </xf>
    <xf numFmtId="183" fontId="23" fillId="0" borderId="1" xfId="0" applyNumberFormat="1" applyFont="1" applyBorder="1" applyAlignment="1" applyProtection="1">
      <alignment horizontal="center" vertical="center"/>
    </xf>
    <xf numFmtId="0" fontId="33" fillId="5" borderId="23" xfId="0" applyFont="1" applyFill="1" applyBorder="1" applyAlignment="1" applyProtection="1">
      <alignment horizontal="center" vertical="center"/>
      <protection locked="0"/>
    </xf>
    <xf numFmtId="0" fontId="34" fillId="5" borderId="23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left" vertical="center"/>
      <protection hidden="1"/>
    </xf>
    <xf numFmtId="0" fontId="2" fillId="0" borderId="13" xfId="0" applyFont="1" applyFill="1" applyBorder="1" applyAlignment="1" applyProtection="1">
      <alignment horizontal="left" vertical="center"/>
      <protection hidden="1"/>
    </xf>
    <xf numFmtId="0" fontId="2" fillId="0" borderId="19" xfId="0" applyFont="1" applyFill="1" applyBorder="1" applyAlignment="1" applyProtection="1">
      <alignment vertical="center"/>
      <protection hidden="1"/>
    </xf>
    <xf numFmtId="0" fontId="2" fillId="0" borderId="19" xfId="0" applyFont="1" applyFill="1" applyBorder="1" applyAlignment="1" applyProtection="1">
      <alignment horizontal="center" vertical="center"/>
      <protection hidden="1"/>
    </xf>
    <xf numFmtId="0" fontId="2" fillId="0" borderId="15" xfId="0" applyFont="1" applyFill="1" applyBorder="1" applyAlignment="1" applyProtection="1">
      <alignment horizontal="center" vertical="center"/>
      <protection hidden="1"/>
    </xf>
    <xf numFmtId="0" fontId="2" fillId="0" borderId="16" xfId="0" applyFont="1" applyFill="1" applyBorder="1" applyAlignment="1" applyProtection="1">
      <alignment horizontal="center" vertical="center"/>
      <protection hidden="1"/>
    </xf>
    <xf numFmtId="0" fontId="2" fillId="0" borderId="20" xfId="0" applyFont="1" applyFill="1" applyBorder="1" applyAlignment="1" applyProtection="1">
      <alignment horizontal="center" vertical="center"/>
      <protection hidden="1"/>
    </xf>
    <xf numFmtId="0" fontId="23" fillId="0" borderId="5" xfId="0" applyFont="1" applyBorder="1" applyAlignment="1" applyProtection="1">
      <alignment horizontal="center" vertical="center"/>
      <protection hidden="1"/>
    </xf>
    <xf numFmtId="181" fontId="21" fillId="0" borderId="6" xfId="0" applyNumberFormat="1" applyFont="1" applyFill="1" applyBorder="1" applyAlignment="1" applyProtection="1">
      <alignment horizontal="left" vertical="center"/>
      <protection hidden="1"/>
    </xf>
    <xf numFmtId="0" fontId="5" fillId="0" borderId="8" xfId="0" applyFont="1" applyFill="1" applyBorder="1" applyAlignment="1" applyProtection="1">
      <alignment horizontal="center" vertical="center"/>
      <protection hidden="1"/>
    </xf>
    <xf numFmtId="0" fontId="5" fillId="0" borderId="9" xfId="0" applyFont="1" applyFill="1" applyBorder="1" applyAlignment="1" applyProtection="1">
      <alignment horizontal="center" vertical="center"/>
      <protection hidden="1"/>
    </xf>
    <xf numFmtId="0" fontId="5" fillId="0" borderId="18" xfId="0" applyFont="1" applyFill="1" applyBorder="1" applyAlignment="1" applyProtection="1">
      <alignment horizontal="center" vertical="center"/>
      <protection hidden="1"/>
    </xf>
    <xf numFmtId="177" fontId="15" fillId="0" borderId="1" xfId="0" applyNumberFormat="1" applyFont="1" applyBorder="1" applyAlignment="1" applyProtection="1">
      <alignment horizontal="center" vertical="center"/>
      <protection locked="0"/>
    </xf>
    <xf numFmtId="0" fontId="16" fillId="3" borderId="1" xfId="0" applyNumberFormat="1" applyFont="1" applyFill="1" applyBorder="1" applyAlignment="1" applyProtection="1">
      <alignment horizontal="center" vertical="center"/>
      <protection locked="0"/>
    </xf>
    <xf numFmtId="179" fontId="16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6" fillId="3" borderId="1" xfId="0" applyFont="1" applyFill="1" applyBorder="1" applyAlignment="1" applyProtection="1">
      <alignment horizontal="center" vertical="center"/>
      <protection locked="0" hidden="1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7" fillId="3" borderId="1" xfId="0" applyNumberFormat="1" applyFont="1" applyFill="1" applyBorder="1" applyAlignment="1" applyProtection="1">
      <alignment horizontal="center" vertical="center"/>
      <protection locked="0"/>
    </xf>
    <xf numFmtId="179" fontId="16" fillId="3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" fillId="2" borderId="0" xfId="0" applyFont="1" applyFill="1" applyAlignment="1">
      <alignment horizontal="center" vertical="center"/>
    </xf>
  </cellXfs>
  <cellStyles count="3">
    <cellStyle name="常规" xfId="0" builtinId="0"/>
    <cellStyle name="超链接" xfId="2" builtinId="8"/>
    <cellStyle name="千位分隔" xfId="1" builtinId="3"/>
  </cellStyles>
  <dxfs count="0"/>
  <tableStyles count="0" defaultTableStyle="TableStyleMedium9" defaultPivotStyle="PivotStyleLight16"/>
  <colors>
    <mruColors>
      <color rgb="FFFF0000"/>
      <color rgb="FFDAEEF3"/>
      <color rgb="FFB7DEE8"/>
      <color rgb="FFDCE6F1"/>
      <color rgb="FFFFFFFF"/>
      <color rgb="FF366092"/>
      <color rgb="FFCCCCFF"/>
      <color rgb="FFB8CCE4"/>
      <color rgb="FF33333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5</xdr:row>
      <xdr:rowOff>213360</xdr:rowOff>
    </xdr:from>
    <xdr:to>
      <xdr:col>4</xdr:col>
      <xdr:colOff>884555</xdr:colOff>
      <xdr:row>7</xdr:row>
      <xdr:rowOff>11430</xdr:rowOff>
    </xdr:to>
    <xdr:sp macro="" textlink="">
      <xdr:nvSpPr>
        <xdr:cNvPr id="2" name="购物车"/>
        <xdr:cNvSpPr/>
      </xdr:nvSpPr>
      <xdr:spPr>
        <a:xfrm>
          <a:off x="3143250" y="1451610"/>
          <a:ext cx="579755" cy="483870"/>
        </a:xfrm>
        <a:custGeom>
          <a:avLst/>
          <a:gdLst/>
          <a:ahLst/>
          <a:cxnLst>
            <a:cxn ang="0">
              <a:pos x="171439" y="143061"/>
            </a:cxn>
            <a:cxn ang="0">
              <a:pos x="192879" y="160954"/>
            </a:cxn>
            <a:cxn ang="0">
              <a:pos x="171439" y="178847"/>
            </a:cxn>
            <a:cxn ang="0">
              <a:pos x="149999" y="160954"/>
            </a:cxn>
            <a:cxn ang="0">
              <a:pos x="171439" y="143061"/>
            </a:cxn>
            <a:cxn ang="0">
              <a:pos x="71428" y="143061"/>
            </a:cxn>
            <a:cxn ang="0">
              <a:pos x="92869" y="160954"/>
            </a:cxn>
            <a:cxn ang="0">
              <a:pos x="71428" y="178847"/>
            </a:cxn>
            <a:cxn ang="0">
              <a:pos x="49988" y="160954"/>
            </a:cxn>
            <a:cxn ang="0">
              <a:pos x="71428" y="143061"/>
            </a:cxn>
            <a:cxn ang="0">
              <a:pos x="67650" y="47669"/>
            </a:cxn>
            <a:cxn ang="0">
              <a:pos x="79106" y="108128"/>
            </a:cxn>
            <a:cxn ang="0">
              <a:pos x="173228" y="101023"/>
            </a:cxn>
            <a:cxn ang="0">
              <a:pos x="183213" y="47669"/>
            </a:cxn>
            <a:cxn ang="0">
              <a:pos x="67650" y="47669"/>
            </a:cxn>
            <a:cxn ang="0">
              <a:pos x="14319" y="0"/>
            </a:cxn>
            <a:cxn ang="0">
              <a:pos x="28561" y="0"/>
            </a:cxn>
            <a:cxn ang="0">
              <a:pos x="63161" y="23834"/>
            </a:cxn>
            <a:cxn ang="0">
              <a:pos x="200010" y="23834"/>
            </a:cxn>
            <a:cxn ang="0">
              <a:pos x="210846" y="28033"/>
            </a:cxn>
            <a:cxn ang="0">
              <a:pos x="214097" y="37657"/>
            </a:cxn>
            <a:cxn ang="0">
              <a:pos x="199855" y="112198"/>
            </a:cxn>
            <a:cxn ang="0">
              <a:pos x="188709" y="121951"/>
            </a:cxn>
            <a:cxn ang="0">
              <a:pos x="67031" y="131124"/>
            </a:cxn>
            <a:cxn ang="0">
              <a:pos x="52943" y="121176"/>
            </a:cxn>
            <a:cxn ang="0">
              <a:pos x="35837" y="31521"/>
            </a:cxn>
            <a:cxn ang="0">
              <a:pos x="28561" y="23834"/>
            </a:cxn>
            <a:cxn ang="0">
              <a:pos x="14319" y="23834"/>
            </a:cxn>
            <a:cxn ang="0">
              <a:pos x="0" y="11949"/>
            </a:cxn>
            <a:cxn ang="0">
              <a:pos x="14319" y="0"/>
            </a:cxn>
          </a:cxnLst>
          <a:rect l="0" t="0" r="0" b="0"/>
          <a:pathLst>
            <a:path w="4866901" h="4870948">
              <a:moveTo>
                <a:pt x="3893708" y="3896312"/>
              </a:moveTo>
              <a:cubicBezTo>
                <a:pt x="4162641" y="3896312"/>
                <a:pt x="4380654" y="4114492"/>
                <a:pt x="4380654" y="4383630"/>
              </a:cubicBezTo>
              <a:cubicBezTo>
                <a:pt x="4380654" y="4652768"/>
                <a:pt x="4162641" y="4870948"/>
                <a:pt x="3893708" y="4870948"/>
              </a:cubicBezTo>
              <a:cubicBezTo>
                <a:pt x="3624775" y="4870948"/>
                <a:pt x="3406762" y="4652768"/>
                <a:pt x="3406762" y="4383630"/>
              </a:cubicBezTo>
              <a:cubicBezTo>
                <a:pt x="3406762" y="4114492"/>
                <a:pt x="3624775" y="3896312"/>
                <a:pt x="3893708" y="3896312"/>
              </a:cubicBezTo>
              <a:close/>
              <a:moveTo>
                <a:pt x="1622285" y="3896312"/>
              </a:moveTo>
              <a:cubicBezTo>
                <a:pt x="1891218" y="3896312"/>
                <a:pt x="2109231" y="4114492"/>
                <a:pt x="2109231" y="4383630"/>
              </a:cubicBezTo>
              <a:cubicBezTo>
                <a:pt x="2109231" y="4652768"/>
                <a:pt x="1891218" y="4870948"/>
                <a:pt x="1622285" y="4870948"/>
              </a:cubicBezTo>
              <a:cubicBezTo>
                <a:pt x="1353352" y="4870948"/>
                <a:pt x="1135339" y="4652768"/>
                <a:pt x="1135339" y="4383630"/>
              </a:cubicBezTo>
              <a:cubicBezTo>
                <a:pt x="1135339" y="4114492"/>
                <a:pt x="1353352" y="3896312"/>
                <a:pt x="1622285" y="3896312"/>
              </a:cubicBezTo>
              <a:close/>
              <a:moveTo>
                <a:pt x="1536473" y="1298293"/>
              </a:moveTo>
              <a:cubicBezTo>
                <a:pt x="1624372" y="1877071"/>
                <a:pt x="1735124" y="2577235"/>
                <a:pt x="1796653" y="2944908"/>
              </a:cubicBezTo>
              <a:cubicBezTo>
                <a:pt x="2781121" y="2927316"/>
                <a:pt x="3570453" y="2812968"/>
                <a:pt x="3934354" y="2751396"/>
              </a:cubicBezTo>
              <a:lnTo>
                <a:pt x="4161133" y="1298293"/>
              </a:lnTo>
              <a:cubicBezTo>
                <a:pt x="4161133" y="1298293"/>
                <a:pt x="4161133" y="1298293"/>
                <a:pt x="1536473" y="1298293"/>
              </a:cubicBezTo>
              <a:close/>
              <a:moveTo>
                <a:pt x="325226" y="0"/>
              </a:moveTo>
              <a:cubicBezTo>
                <a:pt x="325226" y="0"/>
                <a:pt x="325226" y="0"/>
                <a:pt x="648694" y="0"/>
              </a:cubicBezTo>
              <a:cubicBezTo>
                <a:pt x="1030175" y="0"/>
                <a:pt x="1334305" y="256844"/>
                <a:pt x="1434510" y="649147"/>
              </a:cubicBezTo>
              <a:cubicBezTo>
                <a:pt x="1434510" y="649147"/>
                <a:pt x="1434510" y="649147"/>
                <a:pt x="4542615" y="649147"/>
              </a:cubicBezTo>
              <a:cubicBezTo>
                <a:pt x="4637545" y="649147"/>
                <a:pt x="4727202" y="691367"/>
                <a:pt x="4788731" y="763495"/>
              </a:cubicBezTo>
              <a:cubicBezTo>
                <a:pt x="4850261" y="835622"/>
                <a:pt x="4878388" y="932379"/>
                <a:pt x="4862566" y="1025616"/>
              </a:cubicBezTo>
              <a:cubicBezTo>
                <a:pt x="4862566" y="1025616"/>
                <a:pt x="4862566" y="1025616"/>
                <a:pt x="4539099" y="3055738"/>
              </a:cubicBezTo>
              <a:cubicBezTo>
                <a:pt x="4516245" y="3187679"/>
                <a:pt x="4416040" y="3293231"/>
                <a:pt x="4285949" y="3321378"/>
              </a:cubicBezTo>
              <a:cubicBezTo>
                <a:pt x="4236726" y="3331933"/>
                <a:pt x="3085251" y="3571185"/>
                <a:pt x="1522409" y="3571185"/>
              </a:cubicBezTo>
              <a:cubicBezTo>
                <a:pt x="1364191" y="3571185"/>
                <a:pt x="1228827" y="3456837"/>
                <a:pt x="1202457" y="3300268"/>
              </a:cubicBezTo>
              <a:cubicBezTo>
                <a:pt x="1198941" y="3284435"/>
                <a:pt x="933486" y="1699392"/>
                <a:pt x="813944" y="858492"/>
              </a:cubicBezTo>
              <a:cubicBezTo>
                <a:pt x="803396" y="779328"/>
                <a:pt x="768236" y="649147"/>
                <a:pt x="648694" y="649147"/>
              </a:cubicBezTo>
              <a:cubicBezTo>
                <a:pt x="648694" y="649147"/>
                <a:pt x="648694" y="649147"/>
                <a:pt x="325226" y="649147"/>
              </a:cubicBezTo>
              <a:cubicBezTo>
                <a:pt x="145912" y="649147"/>
                <a:pt x="0" y="504892"/>
                <a:pt x="0" y="325453"/>
              </a:cubicBezTo>
              <a:cubicBezTo>
                <a:pt x="0" y="146014"/>
                <a:pt x="145912" y="0"/>
                <a:pt x="325226" y="0"/>
              </a:cubicBezTo>
              <a:close/>
            </a:path>
          </a:pathLst>
        </a:custGeom>
        <a:solidFill>
          <a:srgbClr val="FFFF00"/>
        </a:solidFill>
        <a:ln w="9525">
          <a:noFill/>
        </a:ln>
      </xdr:spPr>
      <xdr:txBody>
        <a:bodyPr vert="horz" anchor="ctr" anchorCtr="0"/>
        <a:lstStyle/>
        <a:p>
          <a:pPr algn="l"/>
          <a:endParaRPr lang="zh-CN" altLang="en-US"/>
        </a:p>
      </xdr:txBody>
    </xdr:sp>
    <xdr:clientData/>
  </xdr:twoCellAnchor>
  <xdr:twoCellAnchor>
    <xdr:from>
      <xdr:col>6</xdr:col>
      <xdr:colOff>257810</xdr:colOff>
      <xdr:row>5</xdr:row>
      <xdr:rowOff>155575</xdr:rowOff>
    </xdr:from>
    <xdr:to>
      <xdr:col>6</xdr:col>
      <xdr:colOff>862965</xdr:colOff>
      <xdr:row>6</xdr:row>
      <xdr:rowOff>323850</xdr:rowOff>
    </xdr:to>
    <xdr:sp macro="" textlink="">
      <xdr:nvSpPr>
        <xdr:cNvPr id="3" name="人"/>
        <xdr:cNvSpPr/>
      </xdr:nvSpPr>
      <xdr:spPr>
        <a:xfrm>
          <a:off x="4925060" y="1393825"/>
          <a:ext cx="605155" cy="530225"/>
        </a:xfrm>
        <a:custGeom>
          <a:avLst/>
          <a:gdLst>
            <a:gd name="T0" fmla="*/ 527033 w 2960688"/>
            <a:gd name="T1" fmla="*/ 1877159 h 3298826"/>
            <a:gd name="T2" fmla="*/ 409443 w 2960688"/>
            <a:gd name="T3" fmla="*/ 2000501 h 3298826"/>
            <a:gd name="T4" fmla="*/ 411355 w 2960688"/>
            <a:gd name="T5" fmla="*/ 2233197 h 3298826"/>
            <a:gd name="T6" fmla="*/ 351125 w 2960688"/>
            <a:gd name="T7" fmla="*/ 2312034 h 3298826"/>
            <a:gd name="T8" fmla="*/ 273369 w 2960688"/>
            <a:gd name="T9" fmla="*/ 2124161 h 3298826"/>
            <a:gd name="T10" fmla="*/ 346027 w 2960688"/>
            <a:gd name="T11" fmla="*/ 1891464 h 3298826"/>
            <a:gd name="T12" fmla="*/ 896304 w 2960688"/>
            <a:gd name="T13" fmla="*/ 1785321 h 3298826"/>
            <a:gd name="T14" fmla="*/ 1068706 w 2960688"/>
            <a:gd name="T15" fmla="*/ 2016555 h 3298826"/>
            <a:gd name="T16" fmla="*/ 1068071 w 2960688"/>
            <a:gd name="T17" fmla="*/ 2228732 h 3298826"/>
            <a:gd name="T18" fmla="*/ 959169 w 2960688"/>
            <a:gd name="T19" fmla="*/ 2409781 h 3298826"/>
            <a:gd name="T20" fmla="*/ 713741 w 2960688"/>
            <a:gd name="T21" fmla="*/ 2518728 h 3298826"/>
            <a:gd name="T22" fmla="*/ 693421 w 2960688"/>
            <a:gd name="T23" fmla="*/ 1957476 h 3298826"/>
            <a:gd name="T24" fmla="*/ 640080 w 2960688"/>
            <a:gd name="T25" fmla="*/ 1634173 h 3298826"/>
            <a:gd name="T26" fmla="*/ 392430 w 2960688"/>
            <a:gd name="T27" fmla="*/ 1729423 h 3298826"/>
            <a:gd name="T28" fmla="*/ 232092 w 2960688"/>
            <a:gd name="T29" fmla="*/ 1935163 h 3298826"/>
            <a:gd name="T30" fmla="*/ 200025 w 2960688"/>
            <a:gd name="T31" fmla="*/ 2188846 h 3298826"/>
            <a:gd name="T32" fmla="*/ 307658 w 2960688"/>
            <a:gd name="T33" fmla="*/ 2432368 h 3298826"/>
            <a:gd name="T34" fmla="*/ 520065 w 2960688"/>
            <a:gd name="T35" fmla="*/ 2581276 h 3298826"/>
            <a:gd name="T36" fmla="*/ 775335 w 2960688"/>
            <a:gd name="T37" fmla="*/ 2601279 h 3298826"/>
            <a:gd name="T38" fmla="*/ 1014095 w 2960688"/>
            <a:gd name="T39" fmla="*/ 2481581 h 3298826"/>
            <a:gd name="T40" fmla="*/ 1151890 w 2960688"/>
            <a:gd name="T41" fmla="*/ 2263141 h 3298826"/>
            <a:gd name="T42" fmla="*/ 1159510 w 2960688"/>
            <a:gd name="T43" fmla="*/ 2006283 h 3298826"/>
            <a:gd name="T44" fmla="*/ 1027748 w 2960688"/>
            <a:gd name="T45" fmla="*/ 1773556 h 3298826"/>
            <a:gd name="T46" fmla="*/ 803275 w 2960688"/>
            <a:gd name="T47" fmla="*/ 1647190 h 3298826"/>
            <a:gd name="T48" fmla="*/ 1574800 w 2960688"/>
            <a:gd name="T49" fmla="*/ 2092842 h 3298826"/>
            <a:gd name="T50" fmla="*/ 2153920 w 2960688"/>
            <a:gd name="T51" fmla="*/ 1496357 h 3298826"/>
            <a:gd name="T52" fmla="*/ 2773363 w 2960688"/>
            <a:gd name="T53" fmla="*/ 1705761 h 3298826"/>
            <a:gd name="T54" fmla="*/ 2930208 w 2960688"/>
            <a:gd name="T55" fmla="*/ 2034463 h 3298826"/>
            <a:gd name="T56" fmla="*/ 2534285 w 2960688"/>
            <a:gd name="T57" fmla="*/ 2333022 h 3298826"/>
            <a:gd name="T58" fmla="*/ 2062798 w 2960688"/>
            <a:gd name="T59" fmla="*/ 2832102 h 3298826"/>
            <a:gd name="T60" fmla="*/ 1393825 w 2960688"/>
            <a:gd name="T61" fmla="*/ 2435503 h 3298826"/>
            <a:gd name="T62" fmla="*/ 1449705 w 2960688"/>
            <a:gd name="T63" fmla="*/ 1990995 h 3298826"/>
            <a:gd name="T64" fmla="*/ 1293813 w 2960688"/>
            <a:gd name="T65" fmla="*/ 1642623 h 3298826"/>
            <a:gd name="T66" fmla="*/ 818833 w 2960688"/>
            <a:gd name="T67" fmla="*/ 1450340 h 3298826"/>
            <a:gd name="T68" fmla="*/ 1141095 w 2960688"/>
            <a:gd name="T69" fmla="*/ 1611630 h 3298826"/>
            <a:gd name="T70" fmla="*/ 1340803 w 2960688"/>
            <a:gd name="T71" fmla="*/ 1927861 h 3298826"/>
            <a:gd name="T72" fmla="*/ 1348423 w 2960688"/>
            <a:gd name="T73" fmla="*/ 2284731 h 3298826"/>
            <a:gd name="T74" fmla="*/ 1223010 w 2960688"/>
            <a:gd name="T75" fmla="*/ 2541906 h 3298826"/>
            <a:gd name="T76" fmla="*/ 1473200 w 2960688"/>
            <a:gd name="T77" fmla="*/ 3188336 h 3298826"/>
            <a:gd name="T78" fmla="*/ 1409700 w 2960688"/>
            <a:gd name="T79" fmla="*/ 3287079 h 3298826"/>
            <a:gd name="T80" fmla="*/ 1293813 w 2960688"/>
            <a:gd name="T81" fmla="*/ 3278189 h 3298826"/>
            <a:gd name="T82" fmla="*/ 780415 w 2960688"/>
            <a:gd name="T83" fmla="*/ 2798129 h 3298826"/>
            <a:gd name="T84" fmla="*/ 485775 w 2960688"/>
            <a:gd name="T85" fmla="*/ 2775904 h 3298826"/>
            <a:gd name="T86" fmla="*/ 179387 w 2960688"/>
            <a:gd name="T87" fmla="*/ 2582863 h 3298826"/>
            <a:gd name="T88" fmla="*/ 11747 w 2960688"/>
            <a:gd name="T89" fmla="*/ 2248853 h 3298826"/>
            <a:gd name="T90" fmla="*/ 39687 w 2960688"/>
            <a:gd name="T91" fmla="*/ 1891666 h 3298826"/>
            <a:gd name="T92" fmla="*/ 248285 w 2960688"/>
            <a:gd name="T93" fmla="*/ 1593533 h 3298826"/>
            <a:gd name="T94" fmla="*/ 589598 w 2960688"/>
            <a:gd name="T95" fmla="*/ 1443356 h 3298826"/>
            <a:gd name="T96" fmla="*/ 2009571 w 2960688"/>
            <a:gd name="T97" fmla="*/ 44471 h 3298826"/>
            <a:gd name="T98" fmla="*/ 2211293 w 2960688"/>
            <a:gd name="T99" fmla="*/ 227752 h 3298826"/>
            <a:gd name="T100" fmla="*/ 2308501 w 2960688"/>
            <a:gd name="T101" fmla="*/ 511410 h 3298826"/>
            <a:gd name="T102" fmla="*/ 2385695 w 2960688"/>
            <a:gd name="T103" fmla="*/ 681985 h 3298826"/>
            <a:gd name="T104" fmla="*/ 2326608 w 2960688"/>
            <a:gd name="T105" fmla="*/ 854149 h 3298826"/>
            <a:gd name="T106" fmla="*/ 2142358 w 2960688"/>
            <a:gd name="T107" fmla="*/ 1198477 h 3298826"/>
            <a:gd name="T108" fmla="*/ 1940000 w 2960688"/>
            <a:gd name="T109" fmla="*/ 1360477 h 3298826"/>
            <a:gd name="T110" fmla="*/ 1698569 w 2960688"/>
            <a:gd name="T111" fmla="*/ 1367782 h 3298826"/>
            <a:gd name="T112" fmla="*/ 1505106 w 2960688"/>
            <a:gd name="T113" fmla="*/ 1235642 h 3298826"/>
            <a:gd name="T114" fmla="*/ 1298619 w 2960688"/>
            <a:gd name="T115" fmla="*/ 873208 h 3298826"/>
            <a:gd name="T116" fmla="*/ 1219200 w 2960688"/>
            <a:gd name="T117" fmla="*/ 700409 h 3298826"/>
            <a:gd name="T118" fmla="*/ 1306560 w 2960688"/>
            <a:gd name="T119" fmla="*/ 536504 h 3298826"/>
            <a:gd name="T120" fmla="*/ 1394873 w 2960688"/>
            <a:gd name="T121" fmla="*/ 248081 h 3298826"/>
            <a:gd name="T122" fmla="*/ 1587383 w 2960688"/>
            <a:gd name="T123" fmla="*/ 54953 h 3298826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  <a:cxn ang="0">
              <a:pos x="T66" y="T67"/>
            </a:cxn>
            <a:cxn ang="0">
              <a:pos x="T68" y="T69"/>
            </a:cxn>
            <a:cxn ang="0">
              <a:pos x="T70" y="T71"/>
            </a:cxn>
            <a:cxn ang="0">
              <a:pos x="T72" y="T73"/>
            </a:cxn>
            <a:cxn ang="0">
              <a:pos x="T74" y="T75"/>
            </a:cxn>
            <a:cxn ang="0">
              <a:pos x="T76" y="T77"/>
            </a:cxn>
            <a:cxn ang="0">
              <a:pos x="T78" y="T79"/>
            </a:cxn>
            <a:cxn ang="0">
              <a:pos x="T80" y="T81"/>
            </a:cxn>
            <a:cxn ang="0">
              <a:pos x="T82" y="T83"/>
            </a:cxn>
            <a:cxn ang="0">
              <a:pos x="T84" y="T85"/>
            </a:cxn>
            <a:cxn ang="0">
              <a:pos x="T86" y="T87"/>
            </a:cxn>
            <a:cxn ang="0">
              <a:pos x="T88" y="T89"/>
            </a:cxn>
            <a:cxn ang="0">
              <a:pos x="T90" y="T91"/>
            </a:cxn>
            <a:cxn ang="0">
              <a:pos x="T92" y="T93"/>
            </a:cxn>
            <a:cxn ang="0">
              <a:pos x="T94" y="T95"/>
            </a:cxn>
            <a:cxn ang="0">
              <a:pos x="T96" y="T97"/>
            </a:cxn>
            <a:cxn ang="0">
              <a:pos x="T98" y="T99"/>
            </a:cxn>
            <a:cxn ang="0">
              <a:pos x="T100" y="T101"/>
            </a:cxn>
            <a:cxn ang="0">
              <a:pos x="T102" y="T103"/>
            </a:cxn>
            <a:cxn ang="0">
              <a:pos x="T104" y="T105"/>
            </a:cxn>
            <a:cxn ang="0">
              <a:pos x="T106" y="T107"/>
            </a:cxn>
            <a:cxn ang="0">
              <a:pos x="T108" y="T109"/>
            </a:cxn>
            <a:cxn ang="0">
              <a:pos x="T110" y="T111"/>
            </a:cxn>
            <a:cxn ang="0">
              <a:pos x="T112" y="T113"/>
            </a:cxn>
            <a:cxn ang="0">
              <a:pos x="T114" y="T115"/>
            </a:cxn>
            <a:cxn ang="0">
              <a:pos x="T116" y="T117"/>
            </a:cxn>
            <a:cxn ang="0">
              <a:pos x="T118" y="T119"/>
            </a:cxn>
            <a:cxn ang="0">
              <a:pos x="T120" y="T121"/>
            </a:cxn>
            <a:cxn ang="0">
              <a:pos x="T122" y="T123"/>
            </a:cxn>
          </a:cxnLst>
          <a:rect l="0" t="0" r="r" b="b"/>
          <a:pathLst>
            <a:path w="2960688" h="3298826">
              <a:moveTo>
                <a:pt x="472859" y="1797050"/>
              </a:moveTo>
              <a:lnTo>
                <a:pt x="478276" y="1797050"/>
              </a:lnTo>
              <a:lnTo>
                <a:pt x="483375" y="1797686"/>
              </a:lnTo>
              <a:lnTo>
                <a:pt x="488792" y="1798640"/>
              </a:lnTo>
              <a:lnTo>
                <a:pt x="493891" y="1800229"/>
              </a:lnTo>
              <a:lnTo>
                <a:pt x="499309" y="1802454"/>
              </a:lnTo>
              <a:lnTo>
                <a:pt x="503770" y="1804679"/>
              </a:lnTo>
              <a:lnTo>
                <a:pt x="508550" y="1807858"/>
              </a:lnTo>
              <a:lnTo>
                <a:pt x="512693" y="1811355"/>
              </a:lnTo>
              <a:lnTo>
                <a:pt x="516836" y="1815170"/>
              </a:lnTo>
              <a:lnTo>
                <a:pt x="520341" y="1819302"/>
              </a:lnTo>
              <a:lnTo>
                <a:pt x="523846" y="1824071"/>
              </a:lnTo>
              <a:lnTo>
                <a:pt x="526396" y="1829157"/>
              </a:lnTo>
              <a:lnTo>
                <a:pt x="528945" y="1834561"/>
              </a:lnTo>
              <a:lnTo>
                <a:pt x="530220" y="1839648"/>
              </a:lnTo>
              <a:lnTo>
                <a:pt x="531495" y="1845370"/>
              </a:lnTo>
              <a:lnTo>
                <a:pt x="531813" y="1850774"/>
              </a:lnTo>
              <a:lnTo>
                <a:pt x="531813" y="1855860"/>
              </a:lnTo>
              <a:lnTo>
                <a:pt x="531495" y="1861264"/>
              </a:lnTo>
              <a:lnTo>
                <a:pt x="530220" y="1866668"/>
              </a:lnTo>
              <a:lnTo>
                <a:pt x="528945" y="1871755"/>
              </a:lnTo>
              <a:lnTo>
                <a:pt x="527033" y="1877159"/>
              </a:lnTo>
              <a:lnTo>
                <a:pt x="524165" y="1881609"/>
              </a:lnTo>
              <a:lnTo>
                <a:pt x="520978" y="1886378"/>
              </a:lnTo>
              <a:lnTo>
                <a:pt x="517792" y="1890510"/>
              </a:lnTo>
              <a:lnTo>
                <a:pt x="513968" y="1894643"/>
              </a:lnTo>
              <a:lnTo>
                <a:pt x="509506" y="1898140"/>
              </a:lnTo>
              <a:lnTo>
                <a:pt x="504726" y="1901636"/>
              </a:lnTo>
              <a:lnTo>
                <a:pt x="495803" y="1907358"/>
              </a:lnTo>
              <a:lnTo>
                <a:pt x="486880" y="1913080"/>
              </a:lnTo>
              <a:lnTo>
                <a:pt x="478913" y="1918803"/>
              </a:lnTo>
              <a:lnTo>
                <a:pt x="471265" y="1924842"/>
              </a:lnTo>
              <a:lnTo>
                <a:pt x="463936" y="1931200"/>
              </a:lnTo>
              <a:lnTo>
                <a:pt x="457244" y="1937240"/>
              </a:lnTo>
              <a:lnTo>
                <a:pt x="450870" y="1943280"/>
              </a:lnTo>
              <a:lnTo>
                <a:pt x="444815" y="1949320"/>
              </a:lnTo>
              <a:lnTo>
                <a:pt x="439398" y="1955678"/>
              </a:lnTo>
              <a:lnTo>
                <a:pt x="433980" y="1962036"/>
              </a:lnTo>
              <a:lnTo>
                <a:pt x="429519" y="1968076"/>
              </a:lnTo>
              <a:lnTo>
                <a:pt x="424739" y="1974751"/>
              </a:lnTo>
              <a:lnTo>
                <a:pt x="420596" y="1980791"/>
              </a:lnTo>
              <a:lnTo>
                <a:pt x="416453" y="1987467"/>
              </a:lnTo>
              <a:lnTo>
                <a:pt x="412948" y="1993825"/>
              </a:lnTo>
              <a:lnTo>
                <a:pt x="409443" y="2000501"/>
              </a:lnTo>
              <a:lnTo>
                <a:pt x="406256" y="2006858"/>
              </a:lnTo>
              <a:lnTo>
                <a:pt x="403388" y="2013534"/>
              </a:lnTo>
              <a:lnTo>
                <a:pt x="400838" y="2019892"/>
              </a:lnTo>
              <a:lnTo>
                <a:pt x="398608" y="2026886"/>
              </a:lnTo>
              <a:lnTo>
                <a:pt x="394465" y="2039919"/>
              </a:lnTo>
              <a:lnTo>
                <a:pt x="391278" y="2053271"/>
              </a:lnTo>
              <a:lnTo>
                <a:pt x="388729" y="2066622"/>
              </a:lnTo>
              <a:lnTo>
                <a:pt x="387135" y="2079974"/>
              </a:lnTo>
              <a:lnTo>
                <a:pt x="386498" y="2093007"/>
              </a:lnTo>
              <a:lnTo>
                <a:pt x="385861" y="2106041"/>
              </a:lnTo>
              <a:lnTo>
                <a:pt x="385861" y="2118439"/>
              </a:lnTo>
              <a:lnTo>
                <a:pt x="386817" y="2130518"/>
              </a:lnTo>
              <a:lnTo>
                <a:pt x="387773" y="2141962"/>
              </a:lnTo>
              <a:lnTo>
                <a:pt x="389366" y="2153724"/>
              </a:lnTo>
              <a:lnTo>
                <a:pt x="391278" y="2164215"/>
              </a:lnTo>
              <a:lnTo>
                <a:pt x="393190" y="2174705"/>
              </a:lnTo>
              <a:lnTo>
                <a:pt x="395421" y="2184242"/>
              </a:lnTo>
              <a:lnTo>
                <a:pt x="397970" y="2193461"/>
              </a:lnTo>
              <a:lnTo>
                <a:pt x="402432" y="2209038"/>
              </a:lnTo>
              <a:lnTo>
                <a:pt x="406574" y="2221435"/>
              </a:lnTo>
              <a:lnTo>
                <a:pt x="409761" y="2229383"/>
              </a:lnTo>
              <a:lnTo>
                <a:pt x="411355" y="2233197"/>
              </a:lnTo>
              <a:lnTo>
                <a:pt x="413585" y="2238602"/>
              </a:lnTo>
              <a:lnTo>
                <a:pt x="415179" y="2244006"/>
              </a:lnTo>
              <a:lnTo>
                <a:pt x="416453" y="2249728"/>
              </a:lnTo>
              <a:lnTo>
                <a:pt x="416772" y="2255132"/>
              </a:lnTo>
              <a:lnTo>
                <a:pt x="416772" y="2260536"/>
              </a:lnTo>
              <a:lnTo>
                <a:pt x="415816" y="2265940"/>
              </a:lnTo>
              <a:lnTo>
                <a:pt x="414860" y="2271026"/>
              </a:lnTo>
              <a:lnTo>
                <a:pt x="413267" y="2276113"/>
              </a:lnTo>
              <a:lnTo>
                <a:pt x="411036" y="2281199"/>
              </a:lnTo>
              <a:lnTo>
                <a:pt x="408168" y="2285967"/>
              </a:lnTo>
              <a:lnTo>
                <a:pt x="405300" y="2290736"/>
              </a:lnTo>
              <a:lnTo>
                <a:pt x="401794" y="2294868"/>
              </a:lnTo>
              <a:lnTo>
                <a:pt x="397970" y="2298683"/>
              </a:lnTo>
              <a:lnTo>
                <a:pt x="393509" y="2302180"/>
              </a:lnTo>
              <a:lnTo>
                <a:pt x="389047" y="2305359"/>
              </a:lnTo>
              <a:lnTo>
                <a:pt x="383630" y="2307902"/>
              </a:lnTo>
              <a:lnTo>
                <a:pt x="378213" y="2309809"/>
              </a:lnTo>
              <a:lnTo>
                <a:pt x="372795" y="2311717"/>
              </a:lnTo>
              <a:lnTo>
                <a:pt x="367696" y="2312670"/>
              </a:lnTo>
              <a:lnTo>
                <a:pt x="361642" y="2312988"/>
              </a:lnTo>
              <a:lnTo>
                <a:pt x="356543" y="2312988"/>
              </a:lnTo>
              <a:lnTo>
                <a:pt x="351125" y="2312034"/>
              </a:lnTo>
              <a:lnTo>
                <a:pt x="345708" y="2311081"/>
              </a:lnTo>
              <a:lnTo>
                <a:pt x="340609" y="2309491"/>
              </a:lnTo>
              <a:lnTo>
                <a:pt x="335829" y="2307584"/>
              </a:lnTo>
              <a:lnTo>
                <a:pt x="330730" y="2304723"/>
              </a:lnTo>
              <a:lnTo>
                <a:pt x="326587" y="2301862"/>
              </a:lnTo>
              <a:lnTo>
                <a:pt x="322126" y="2298365"/>
              </a:lnTo>
              <a:lnTo>
                <a:pt x="318302" y="2294550"/>
              </a:lnTo>
              <a:lnTo>
                <a:pt x="314478" y="2289782"/>
              </a:lnTo>
              <a:lnTo>
                <a:pt x="311610" y="2285332"/>
              </a:lnTo>
              <a:lnTo>
                <a:pt x="308742" y="2280245"/>
              </a:lnTo>
              <a:lnTo>
                <a:pt x="306830" y="2275795"/>
              </a:lnTo>
              <a:lnTo>
                <a:pt x="302687" y="2264987"/>
              </a:lnTo>
              <a:lnTo>
                <a:pt x="296951" y="2249092"/>
              </a:lnTo>
              <a:lnTo>
                <a:pt x="293764" y="2239237"/>
              </a:lnTo>
              <a:lnTo>
                <a:pt x="290259" y="2228111"/>
              </a:lnTo>
              <a:lnTo>
                <a:pt x="287391" y="2216349"/>
              </a:lnTo>
              <a:lnTo>
                <a:pt x="284204" y="2202998"/>
              </a:lnTo>
              <a:lnTo>
                <a:pt x="281017" y="2189328"/>
              </a:lnTo>
              <a:lnTo>
                <a:pt x="278468" y="2173752"/>
              </a:lnTo>
              <a:lnTo>
                <a:pt x="276556" y="2158175"/>
              </a:lnTo>
              <a:lnTo>
                <a:pt x="274644" y="2141645"/>
              </a:lnTo>
              <a:lnTo>
                <a:pt x="273369" y="2124161"/>
              </a:lnTo>
              <a:lnTo>
                <a:pt x="273050" y="2106041"/>
              </a:lnTo>
              <a:lnTo>
                <a:pt x="273369" y="2088239"/>
              </a:lnTo>
              <a:lnTo>
                <a:pt x="274325" y="2078384"/>
              </a:lnTo>
              <a:lnTo>
                <a:pt x="274962" y="2069483"/>
              </a:lnTo>
              <a:lnTo>
                <a:pt x="275918" y="2059629"/>
              </a:lnTo>
              <a:lnTo>
                <a:pt x="277193" y="2049774"/>
              </a:lnTo>
              <a:lnTo>
                <a:pt x="278786" y="2040237"/>
              </a:lnTo>
              <a:lnTo>
                <a:pt x="280698" y="2030382"/>
              </a:lnTo>
              <a:lnTo>
                <a:pt x="282929" y="2020846"/>
              </a:lnTo>
              <a:lnTo>
                <a:pt x="285479" y="2010673"/>
              </a:lnTo>
              <a:lnTo>
                <a:pt x="288347" y="2000819"/>
              </a:lnTo>
              <a:lnTo>
                <a:pt x="291533" y="1990328"/>
              </a:lnTo>
              <a:lnTo>
                <a:pt x="295039" y="1980473"/>
              </a:lnTo>
              <a:lnTo>
                <a:pt x="299181" y="1970619"/>
              </a:lnTo>
              <a:lnTo>
                <a:pt x="303324" y="1960446"/>
              </a:lnTo>
              <a:lnTo>
                <a:pt x="308423" y="1950274"/>
              </a:lnTo>
              <a:lnTo>
                <a:pt x="313522" y="1940419"/>
              </a:lnTo>
              <a:lnTo>
                <a:pt x="319258" y="1930247"/>
              </a:lnTo>
              <a:lnTo>
                <a:pt x="325313" y="1920710"/>
              </a:lnTo>
              <a:lnTo>
                <a:pt x="331368" y="1910855"/>
              </a:lnTo>
              <a:lnTo>
                <a:pt x="338697" y="1901318"/>
              </a:lnTo>
              <a:lnTo>
                <a:pt x="346027" y="1891464"/>
              </a:lnTo>
              <a:lnTo>
                <a:pt x="353675" y="1881927"/>
              </a:lnTo>
              <a:lnTo>
                <a:pt x="362279" y="1872708"/>
              </a:lnTo>
              <a:lnTo>
                <a:pt x="370883" y="1863807"/>
              </a:lnTo>
              <a:lnTo>
                <a:pt x="380125" y="1854906"/>
              </a:lnTo>
              <a:lnTo>
                <a:pt x="389685" y="1846005"/>
              </a:lnTo>
              <a:lnTo>
                <a:pt x="400201" y="1837740"/>
              </a:lnTo>
              <a:lnTo>
                <a:pt x="411036" y="1829157"/>
              </a:lnTo>
              <a:lnTo>
                <a:pt x="422190" y="1820892"/>
              </a:lnTo>
              <a:lnTo>
                <a:pt x="433980" y="1813263"/>
              </a:lnTo>
              <a:lnTo>
                <a:pt x="446409" y="1805315"/>
              </a:lnTo>
              <a:lnTo>
                <a:pt x="451189" y="1802772"/>
              </a:lnTo>
              <a:lnTo>
                <a:pt x="456606" y="1800547"/>
              </a:lnTo>
              <a:lnTo>
                <a:pt x="461705" y="1798957"/>
              </a:lnTo>
              <a:lnTo>
                <a:pt x="467441" y="1797686"/>
              </a:lnTo>
              <a:lnTo>
                <a:pt x="472859" y="1797050"/>
              </a:lnTo>
              <a:close/>
              <a:moveTo>
                <a:pt x="799783" y="1741488"/>
              </a:moveTo>
              <a:lnTo>
                <a:pt x="816611" y="1747205"/>
              </a:lnTo>
              <a:lnTo>
                <a:pt x="833438" y="1753558"/>
              </a:lnTo>
              <a:lnTo>
                <a:pt x="849631" y="1760228"/>
              </a:lnTo>
              <a:lnTo>
                <a:pt x="865506" y="1767851"/>
              </a:lnTo>
              <a:lnTo>
                <a:pt x="881064" y="1776427"/>
              </a:lnTo>
              <a:lnTo>
                <a:pt x="896304" y="1785321"/>
              </a:lnTo>
              <a:lnTo>
                <a:pt x="910909" y="1795167"/>
              </a:lnTo>
              <a:lnTo>
                <a:pt x="925514" y="1805332"/>
              </a:lnTo>
              <a:lnTo>
                <a:pt x="939166" y="1816131"/>
              </a:lnTo>
              <a:lnTo>
                <a:pt x="952819" y="1827566"/>
              </a:lnTo>
              <a:lnTo>
                <a:pt x="965201" y="1839953"/>
              </a:lnTo>
              <a:lnTo>
                <a:pt x="977584" y="1852976"/>
              </a:lnTo>
              <a:lnTo>
                <a:pt x="989331" y="1866317"/>
              </a:lnTo>
              <a:lnTo>
                <a:pt x="1000444" y="1879975"/>
              </a:lnTo>
              <a:lnTo>
                <a:pt x="1011239" y="1894586"/>
              </a:lnTo>
              <a:lnTo>
                <a:pt x="1021081" y="1909514"/>
              </a:lnTo>
              <a:lnTo>
                <a:pt x="1026479" y="1918090"/>
              </a:lnTo>
              <a:lnTo>
                <a:pt x="1031559" y="1926666"/>
              </a:lnTo>
              <a:lnTo>
                <a:pt x="1036004" y="1935242"/>
              </a:lnTo>
              <a:lnTo>
                <a:pt x="1040766" y="1944136"/>
              </a:lnTo>
              <a:lnTo>
                <a:pt x="1044894" y="1952712"/>
              </a:lnTo>
              <a:lnTo>
                <a:pt x="1049021" y="1961605"/>
              </a:lnTo>
              <a:lnTo>
                <a:pt x="1052831" y="1970817"/>
              </a:lnTo>
              <a:lnTo>
                <a:pt x="1056324" y="1979710"/>
              </a:lnTo>
              <a:lnTo>
                <a:pt x="1059816" y="1988922"/>
              </a:lnTo>
              <a:lnTo>
                <a:pt x="1062991" y="1997815"/>
              </a:lnTo>
              <a:lnTo>
                <a:pt x="1065849" y="2007026"/>
              </a:lnTo>
              <a:lnTo>
                <a:pt x="1068706" y="2016555"/>
              </a:lnTo>
              <a:lnTo>
                <a:pt x="1070929" y="2025767"/>
              </a:lnTo>
              <a:lnTo>
                <a:pt x="1073151" y="2035295"/>
              </a:lnTo>
              <a:lnTo>
                <a:pt x="1075056" y="2044507"/>
              </a:lnTo>
              <a:lnTo>
                <a:pt x="1076961" y="2054353"/>
              </a:lnTo>
              <a:lnTo>
                <a:pt x="1078549" y="2063882"/>
              </a:lnTo>
              <a:lnTo>
                <a:pt x="1079819" y="2073411"/>
              </a:lnTo>
              <a:lnTo>
                <a:pt x="1080771" y="2082940"/>
              </a:lnTo>
              <a:lnTo>
                <a:pt x="1081724" y="2092786"/>
              </a:lnTo>
              <a:lnTo>
                <a:pt x="1082359" y="2102315"/>
              </a:lnTo>
              <a:lnTo>
                <a:pt x="1082676" y="2111844"/>
              </a:lnTo>
              <a:lnTo>
                <a:pt x="1082676" y="2122008"/>
              </a:lnTo>
              <a:lnTo>
                <a:pt x="1082676" y="2131537"/>
              </a:lnTo>
              <a:lnTo>
                <a:pt x="1082359" y="2141066"/>
              </a:lnTo>
              <a:lnTo>
                <a:pt x="1081724" y="2150913"/>
              </a:lnTo>
              <a:lnTo>
                <a:pt x="1080771" y="2160442"/>
              </a:lnTo>
              <a:lnTo>
                <a:pt x="1079819" y="2170606"/>
              </a:lnTo>
              <a:lnTo>
                <a:pt x="1078231" y="2180135"/>
              </a:lnTo>
              <a:lnTo>
                <a:pt x="1076644" y="2189981"/>
              </a:lnTo>
              <a:lnTo>
                <a:pt x="1075056" y="2199510"/>
              </a:lnTo>
              <a:lnTo>
                <a:pt x="1072834" y="2209674"/>
              </a:lnTo>
              <a:lnTo>
                <a:pt x="1070611" y="2219203"/>
              </a:lnTo>
              <a:lnTo>
                <a:pt x="1068071" y="2228732"/>
              </a:lnTo>
              <a:lnTo>
                <a:pt x="1065214" y="2238261"/>
              </a:lnTo>
              <a:lnTo>
                <a:pt x="1062356" y="2247472"/>
              </a:lnTo>
              <a:lnTo>
                <a:pt x="1058864" y="2257001"/>
              </a:lnTo>
              <a:lnTo>
                <a:pt x="1055689" y="2266212"/>
              </a:lnTo>
              <a:lnTo>
                <a:pt x="1052196" y="2275106"/>
              </a:lnTo>
              <a:lnTo>
                <a:pt x="1048386" y="2284317"/>
              </a:lnTo>
              <a:lnTo>
                <a:pt x="1044259" y="2292893"/>
              </a:lnTo>
              <a:lnTo>
                <a:pt x="1039814" y="2301787"/>
              </a:lnTo>
              <a:lnTo>
                <a:pt x="1035369" y="2310045"/>
              </a:lnTo>
              <a:lnTo>
                <a:pt x="1030606" y="2318621"/>
              </a:lnTo>
              <a:lnTo>
                <a:pt x="1025844" y="2327197"/>
              </a:lnTo>
              <a:lnTo>
                <a:pt x="1020764" y="2335456"/>
              </a:lnTo>
              <a:lnTo>
                <a:pt x="1015366" y="2343396"/>
              </a:lnTo>
              <a:lnTo>
                <a:pt x="1009969" y="2351655"/>
              </a:lnTo>
              <a:lnTo>
                <a:pt x="1004254" y="2359278"/>
              </a:lnTo>
              <a:lnTo>
                <a:pt x="998539" y="2366901"/>
              </a:lnTo>
              <a:lnTo>
                <a:pt x="992506" y="2374524"/>
              </a:lnTo>
              <a:lnTo>
                <a:pt x="985839" y="2381830"/>
              </a:lnTo>
              <a:lnTo>
                <a:pt x="979806" y="2389135"/>
              </a:lnTo>
              <a:lnTo>
                <a:pt x="972821" y="2396440"/>
              </a:lnTo>
              <a:lnTo>
                <a:pt x="966471" y="2403111"/>
              </a:lnTo>
              <a:lnTo>
                <a:pt x="959169" y="2409781"/>
              </a:lnTo>
              <a:lnTo>
                <a:pt x="952184" y="2416451"/>
              </a:lnTo>
              <a:lnTo>
                <a:pt x="944564" y="2423121"/>
              </a:lnTo>
              <a:lnTo>
                <a:pt x="937261" y="2429156"/>
              </a:lnTo>
              <a:lnTo>
                <a:pt x="929641" y="2435191"/>
              </a:lnTo>
              <a:lnTo>
                <a:pt x="921704" y="2441544"/>
              </a:lnTo>
              <a:lnTo>
                <a:pt x="913766" y="2447261"/>
              </a:lnTo>
              <a:lnTo>
                <a:pt x="905511" y="2452661"/>
              </a:lnTo>
              <a:lnTo>
                <a:pt x="897256" y="2458061"/>
              </a:lnTo>
              <a:lnTo>
                <a:pt x="884874" y="2465684"/>
              </a:lnTo>
              <a:lnTo>
                <a:pt x="872809" y="2472354"/>
              </a:lnTo>
              <a:lnTo>
                <a:pt x="860426" y="2478707"/>
              </a:lnTo>
              <a:lnTo>
                <a:pt x="847726" y="2484742"/>
              </a:lnTo>
              <a:lnTo>
                <a:pt x="834708" y="2490141"/>
              </a:lnTo>
              <a:lnTo>
                <a:pt x="821691" y="2495541"/>
              </a:lnTo>
              <a:lnTo>
                <a:pt x="808991" y="2499988"/>
              </a:lnTo>
              <a:lnTo>
                <a:pt x="795338" y="2503799"/>
              </a:lnTo>
              <a:lnTo>
                <a:pt x="782003" y="2507611"/>
              </a:lnTo>
              <a:lnTo>
                <a:pt x="768668" y="2510787"/>
              </a:lnTo>
              <a:lnTo>
                <a:pt x="755016" y="2513328"/>
              </a:lnTo>
              <a:lnTo>
                <a:pt x="741046" y="2515552"/>
              </a:lnTo>
              <a:lnTo>
                <a:pt x="727393" y="2517140"/>
              </a:lnTo>
              <a:lnTo>
                <a:pt x="713741" y="2518728"/>
              </a:lnTo>
              <a:lnTo>
                <a:pt x="699771" y="2519363"/>
              </a:lnTo>
              <a:lnTo>
                <a:pt x="685801" y="2519363"/>
              </a:lnTo>
              <a:lnTo>
                <a:pt x="675958" y="2519363"/>
              </a:lnTo>
              <a:lnTo>
                <a:pt x="666116" y="2519046"/>
              </a:lnTo>
              <a:lnTo>
                <a:pt x="646113" y="2517140"/>
              </a:lnTo>
              <a:lnTo>
                <a:pt x="647701" y="2406922"/>
              </a:lnTo>
              <a:lnTo>
                <a:pt x="648971" y="2312586"/>
              </a:lnTo>
              <a:lnTo>
                <a:pt x="650241" y="2242708"/>
              </a:lnTo>
              <a:lnTo>
                <a:pt x="650876" y="2220156"/>
              </a:lnTo>
              <a:lnTo>
                <a:pt x="651193" y="2207133"/>
              </a:lnTo>
              <a:lnTo>
                <a:pt x="653416" y="2182040"/>
              </a:lnTo>
              <a:lnTo>
                <a:pt x="656273" y="2157583"/>
              </a:lnTo>
              <a:lnTo>
                <a:pt x="658813" y="2134078"/>
              </a:lnTo>
              <a:lnTo>
                <a:pt x="661988" y="2111209"/>
              </a:lnTo>
              <a:lnTo>
                <a:pt x="665481" y="2089293"/>
              </a:lnTo>
              <a:lnTo>
                <a:pt x="668973" y="2068329"/>
              </a:lnTo>
              <a:lnTo>
                <a:pt x="672148" y="2048001"/>
              </a:lnTo>
              <a:lnTo>
                <a:pt x="675958" y="2028625"/>
              </a:lnTo>
              <a:lnTo>
                <a:pt x="680403" y="2009885"/>
              </a:lnTo>
              <a:lnTo>
                <a:pt x="684531" y="1991463"/>
              </a:lnTo>
              <a:lnTo>
                <a:pt x="688658" y="1974311"/>
              </a:lnTo>
              <a:lnTo>
                <a:pt x="693421" y="1957476"/>
              </a:lnTo>
              <a:lnTo>
                <a:pt x="697866" y="1941595"/>
              </a:lnTo>
              <a:lnTo>
                <a:pt x="702946" y="1926031"/>
              </a:lnTo>
              <a:lnTo>
                <a:pt x="707708" y="1911420"/>
              </a:lnTo>
              <a:lnTo>
                <a:pt x="712788" y="1897444"/>
              </a:lnTo>
              <a:lnTo>
                <a:pt x="717868" y="1883786"/>
              </a:lnTo>
              <a:lnTo>
                <a:pt x="723266" y="1870763"/>
              </a:lnTo>
              <a:lnTo>
                <a:pt x="728663" y="1858693"/>
              </a:lnTo>
              <a:lnTo>
                <a:pt x="733743" y="1846941"/>
              </a:lnTo>
              <a:lnTo>
                <a:pt x="739141" y="1835824"/>
              </a:lnTo>
              <a:lnTo>
                <a:pt x="744538" y="1825025"/>
              </a:lnTo>
              <a:lnTo>
                <a:pt x="750253" y="1814543"/>
              </a:lnTo>
              <a:lnTo>
                <a:pt x="755651" y="1804696"/>
              </a:lnTo>
              <a:lnTo>
                <a:pt x="761366" y="1795485"/>
              </a:lnTo>
              <a:lnTo>
                <a:pt x="766763" y="1786591"/>
              </a:lnTo>
              <a:lnTo>
                <a:pt x="777876" y="1770392"/>
              </a:lnTo>
              <a:lnTo>
                <a:pt x="788988" y="1755464"/>
              </a:lnTo>
              <a:lnTo>
                <a:pt x="799783" y="1741488"/>
              </a:lnTo>
              <a:close/>
              <a:moveTo>
                <a:pt x="687070" y="1632268"/>
              </a:moveTo>
              <a:lnTo>
                <a:pt x="675640" y="1632585"/>
              </a:lnTo>
              <a:lnTo>
                <a:pt x="663575" y="1632585"/>
              </a:lnTo>
              <a:lnTo>
                <a:pt x="651828" y="1633538"/>
              </a:lnTo>
              <a:lnTo>
                <a:pt x="640080" y="1634173"/>
              </a:lnTo>
              <a:lnTo>
                <a:pt x="628015" y="1635760"/>
              </a:lnTo>
              <a:lnTo>
                <a:pt x="616585" y="1637348"/>
              </a:lnTo>
              <a:lnTo>
                <a:pt x="604838" y="1638935"/>
              </a:lnTo>
              <a:lnTo>
                <a:pt x="592773" y="1641158"/>
              </a:lnTo>
              <a:lnTo>
                <a:pt x="581343" y="1643381"/>
              </a:lnTo>
              <a:lnTo>
                <a:pt x="569595" y="1645920"/>
              </a:lnTo>
              <a:lnTo>
                <a:pt x="558165" y="1649095"/>
              </a:lnTo>
              <a:lnTo>
                <a:pt x="546735" y="1652270"/>
              </a:lnTo>
              <a:lnTo>
                <a:pt x="534670" y="1655763"/>
              </a:lnTo>
              <a:lnTo>
                <a:pt x="523240" y="1659573"/>
              </a:lnTo>
              <a:lnTo>
                <a:pt x="512128" y="1663700"/>
              </a:lnTo>
              <a:lnTo>
                <a:pt x="500698" y="1668145"/>
              </a:lnTo>
              <a:lnTo>
                <a:pt x="489268" y="1672908"/>
              </a:lnTo>
              <a:lnTo>
                <a:pt x="478155" y="1678305"/>
              </a:lnTo>
              <a:lnTo>
                <a:pt x="467043" y="1683703"/>
              </a:lnTo>
              <a:lnTo>
                <a:pt x="455930" y="1689418"/>
              </a:lnTo>
              <a:lnTo>
                <a:pt x="444818" y="1695133"/>
              </a:lnTo>
              <a:lnTo>
                <a:pt x="434023" y="1701483"/>
              </a:lnTo>
              <a:lnTo>
                <a:pt x="423545" y="1708150"/>
              </a:lnTo>
              <a:lnTo>
                <a:pt x="412750" y="1714818"/>
              </a:lnTo>
              <a:lnTo>
                <a:pt x="402273" y="1721803"/>
              </a:lnTo>
              <a:lnTo>
                <a:pt x="392430" y="1729423"/>
              </a:lnTo>
              <a:lnTo>
                <a:pt x="382588" y="1736726"/>
              </a:lnTo>
              <a:lnTo>
                <a:pt x="373063" y="1744663"/>
              </a:lnTo>
              <a:lnTo>
                <a:pt x="363220" y="1752283"/>
              </a:lnTo>
              <a:lnTo>
                <a:pt x="354330" y="1760856"/>
              </a:lnTo>
              <a:lnTo>
                <a:pt x="345440" y="1768793"/>
              </a:lnTo>
              <a:lnTo>
                <a:pt x="336550" y="1777683"/>
              </a:lnTo>
              <a:lnTo>
                <a:pt x="328295" y="1785938"/>
              </a:lnTo>
              <a:lnTo>
                <a:pt x="320040" y="1795146"/>
              </a:lnTo>
              <a:lnTo>
                <a:pt x="312103" y="1804036"/>
              </a:lnTo>
              <a:lnTo>
                <a:pt x="304483" y="1813243"/>
              </a:lnTo>
              <a:lnTo>
                <a:pt x="297180" y="1822768"/>
              </a:lnTo>
              <a:lnTo>
                <a:pt x="289878" y="1832293"/>
              </a:lnTo>
              <a:lnTo>
                <a:pt x="282893" y="1841818"/>
              </a:lnTo>
              <a:lnTo>
                <a:pt x="276225" y="1851978"/>
              </a:lnTo>
              <a:lnTo>
                <a:pt x="269875" y="1861821"/>
              </a:lnTo>
              <a:lnTo>
                <a:pt x="263842" y="1871663"/>
              </a:lnTo>
              <a:lnTo>
                <a:pt x="257810" y="1882141"/>
              </a:lnTo>
              <a:lnTo>
                <a:pt x="252095" y="1892301"/>
              </a:lnTo>
              <a:lnTo>
                <a:pt x="246697" y="1903096"/>
              </a:lnTo>
              <a:lnTo>
                <a:pt x="241617" y="1913573"/>
              </a:lnTo>
              <a:lnTo>
                <a:pt x="236855" y="1924051"/>
              </a:lnTo>
              <a:lnTo>
                <a:pt x="232092" y="1935163"/>
              </a:lnTo>
              <a:lnTo>
                <a:pt x="227965" y="1945958"/>
              </a:lnTo>
              <a:lnTo>
                <a:pt x="223837" y="1957071"/>
              </a:lnTo>
              <a:lnTo>
                <a:pt x="220027" y="1968183"/>
              </a:lnTo>
              <a:lnTo>
                <a:pt x="216535" y="1979296"/>
              </a:lnTo>
              <a:lnTo>
                <a:pt x="213360" y="1990726"/>
              </a:lnTo>
              <a:lnTo>
                <a:pt x="210502" y="2001838"/>
              </a:lnTo>
              <a:lnTo>
                <a:pt x="207645" y="2013268"/>
              </a:lnTo>
              <a:lnTo>
                <a:pt x="205105" y="2024698"/>
              </a:lnTo>
              <a:lnTo>
                <a:pt x="203200" y="2036763"/>
              </a:lnTo>
              <a:lnTo>
                <a:pt x="201295" y="2048193"/>
              </a:lnTo>
              <a:lnTo>
                <a:pt x="199390" y="2059623"/>
              </a:lnTo>
              <a:lnTo>
                <a:pt x="198120" y="2071371"/>
              </a:lnTo>
              <a:lnTo>
                <a:pt x="196850" y="2082801"/>
              </a:lnTo>
              <a:lnTo>
                <a:pt x="196215" y="2094866"/>
              </a:lnTo>
              <a:lnTo>
                <a:pt x="195897" y="2106613"/>
              </a:lnTo>
              <a:lnTo>
                <a:pt x="195580" y="2118043"/>
              </a:lnTo>
              <a:lnTo>
                <a:pt x="195580" y="2129791"/>
              </a:lnTo>
              <a:lnTo>
                <a:pt x="195897" y="2141856"/>
              </a:lnTo>
              <a:lnTo>
                <a:pt x="196532" y="2153603"/>
              </a:lnTo>
              <a:lnTo>
                <a:pt x="197485" y="2165668"/>
              </a:lnTo>
              <a:lnTo>
                <a:pt x="198437" y="2177098"/>
              </a:lnTo>
              <a:lnTo>
                <a:pt x="200025" y="2188846"/>
              </a:lnTo>
              <a:lnTo>
                <a:pt x="201930" y="2200593"/>
              </a:lnTo>
              <a:lnTo>
                <a:pt x="203835" y="2212023"/>
              </a:lnTo>
              <a:lnTo>
                <a:pt x="206057" y="2224088"/>
              </a:lnTo>
              <a:lnTo>
                <a:pt x="208915" y="2235518"/>
              </a:lnTo>
              <a:lnTo>
                <a:pt x="211772" y="2247266"/>
              </a:lnTo>
              <a:lnTo>
                <a:pt x="215265" y="2258696"/>
              </a:lnTo>
              <a:lnTo>
                <a:pt x="218757" y="2270443"/>
              </a:lnTo>
              <a:lnTo>
                <a:pt x="222567" y="2281873"/>
              </a:lnTo>
              <a:lnTo>
                <a:pt x="226695" y="2293303"/>
              </a:lnTo>
              <a:lnTo>
                <a:pt x="231140" y="2304733"/>
              </a:lnTo>
              <a:lnTo>
                <a:pt x="235902" y="2315846"/>
              </a:lnTo>
              <a:lnTo>
                <a:pt x="240982" y="2327276"/>
              </a:lnTo>
              <a:lnTo>
                <a:pt x="246380" y="2338388"/>
              </a:lnTo>
              <a:lnTo>
                <a:pt x="252095" y="2349501"/>
              </a:lnTo>
              <a:lnTo>
                <a:pt x="257810" y="2360296"/>
              </a:lnTo>
              <a:lnTo>
                <a:pt x="264160" y="2371408"/>
              </a:lnTo>
              <a:lnTo>
                <a:pt x="270827" y="2381886"/>
              </a:lnTo>
              <a:lnTo>
                <a:pt x="277813" y="2392681"/>
              </a:lnTo>
              <a:lnTo>
                <a:pt x="284798" y="2403158"/>
              </a:lnTo>
              <a:lnTo>
                <a:pt x="292100" y="2413001"/>
              </a:lnTo>
              <a:lnTo>
                <a:pt x="299720" y="2422843"/>
              </a:lnTo>
              <a:lnTo>
                <a:pt x="307658" y="2432368"/>
              </a:lnTo>
              <a:lnTo>
                <a:pt x="315595" y="2442211"/>
              </a:lnTo>
              <a:lnTo>
                <a:pt x="323533" y="2451101"/>
              </a:lnTo>
              <a:lnTo>
                <a:pt x="332105" y="2459991"/>
              </a:lnTo>
              <a:lnTo>
                <a:pt x="340360" y="2468881"/>
              </a:lnTo>
              <a:lnTo>
                <a:pt x="349250" y="2477136"/>
              </a:lnTo>
              <a:lnTo>
                <a:pt x="358140" y="2485391"/>
              </a:lnTo>
              <a:lnTo>
                <a:pt x="367348" y="2493328"/>
              </a:lnTo>
              <a:lnTo>
                <a:pt x="376238" y="2500948"/>
              </a:lnTo>
              <a:lnTo>
                <a:pt x="385445" y="2508251"/>
              </a:lnTo>
              <a:lnTo>
                <a:pt x="394970" y="2515553"/>
              </a:lnTo>
              <a:lnTo>
                <a:pt x="405130" y="2522538"/>
              </a:lnTo>
              <a:lnTo>
                <a:pt x="414655" y="2528888"/>
              </a:lnTo>
              <a:lnTo>
                <a:pt x="424498" y="2535556"/>
              </a:lnTo>
              <a:lnTo>
                <a:pt x="434975" y="2541588"/>
              </a:lnTo>
              <a:lnTo>
                <a:pt x="445135" y="2547621"/>
              </a:lnTo>
              <a:lnTo>
                <a:pt x="455613" y="2553018"/>
              </a:lnTo>
              <a:lnTo>
                <a:pt x="465773" y="2558416"/>
              </a:lnTo>
              <a:lnTo>
                <a:pt x="476568" y="2563813"/>
              </a:lnTo>
              <a:lnTo>
                <a:pt x="487363" y="2568258"/>
              </a:lnTo>
              <a:lnTo>
                <a:pt x="498158" y="2573021"/>
              </a:lnTo>
              <a:lnTo>
                <a:pt x="509270" y="2577466"/>
              </a:lnTo>
              <a:lnTo>
                <a:pt x="520065" y="2581276"/>
              </a:lnTo>
              <a:lnTo>
                <a:pt x="531178" y="2585086"/>
              </a:lnTo>
              <a:lnTo>
                <a:pt x="542290" y="2588896"/>
              </a:lnTo>
              <a:lnTo>
                <a:pt x="553720" y="2592071"/>
              </a:lnTo>
              <a:lnTo>
                <a:pt x="564833" y="2594928"/>
              </a:lnTo>
              <a:lnTo>
                <a:pt x="576580" y="2597786"/>
              </a:lnTo>
              <a:lnTo>
                <a:pt x="588010" y="2600326"/>
              </a:lnTo>
              <a:lnTo>
                <a:pt x="599440" y="2602231"/>
              </a:lnTo>
              <a:lnTo>
                <a:pt x="611188" y="2604136"/>
              </a:lnTo>
              <a:lnTo>
                <a:pt x="622618" y="2605724"/>
              </a:lnTo>
              <a:lnTo>
                <a:pt x="634683" y="2607311"/>
              </a:lnTo>
              <a:lnTo>
                <a:pt x="646113" y="2608581"/>
              </a:lnTo>
              <a:lnTo>
                <a:pt x="657860" y="2609216"/>
              </a:lnTo>
              <a:lnTo>
                <a:pt x="669925" y="2609534"/>
              </a:lnTo>
              <a:lnTo>
                <a:pt x="681355" y="2609851"/>
              </a:lnTo>
              <a:lnTo>
                <a:pt x="693103" y="2609851"/>
              </a:lnTo>
              <a:lnTo>
                <a:pt x="704850" y="2609534"/>
              </a:lnTo>
              <a:lnTo>
                <a:pt x="716915" y="2608899"/>
              </a:lnTo>
              <a:lnTo>
                <a:pt x="728345" y="2607946"/>
              </a:lnTo>
              <a:lnTo>
                <a:pt x="740093" y="2606676"/>
              </a:lnTo>
              <a:lnTo>
                <a:pt x="752158" y="2605406"/>
              </a:lnTo>
              <a:lnTo>
                <a:pt x="763905" y="2603501"/>
              </a:lnTo>
              <a:lnTo>
                <a:pt x="775335" y="2601279"/>
              </a:lnTo>
              <a:lnTo>
                <a:pt x="787083" y="2598738"/>
              </a:lnTo>
              <a:lnTo>
                <a:pt x="798830" y="2596198"/>
              </a:lnTo>
              <a:lnTo>
                <a:pt x="810578" y="2593658"/>
              </a:lnTo>
              <a:lnTo>
                <a:pt x="822008" y="2590166"/>
              </a:lnTo>
              <a:lnTo>
                <a:pt x="833438" y="2586673"/>
              </a:lnTo>
              <a:lnTo>
                <a:pt x="844868" y="2582863"/>
              </a:lnTo>
              <a:lnTo>
                <a:pt x="856615" y="2578736"/>
              </a:lnTo>
              <a:lnTo>
                <a:pt x="867410" y="2573973"/>
              </a:lnTo>
              <a:lnTo>
                <a:pt x="879158" y="2569528"/>
              </a:lnTo>
              <a:lnTo>
                <a:pt x="890270" y="2564131"/>
              </a:lnTo>
              <a:lnTo>
                <a:pt x="901383" y="2558733"/>
              </a:lnTo>
              <a:lnTo>
                <a:pt x="912178" y="2553336"/>
              </a:lnTo>
              <a:lnTo>
                <a:pt x="923290" y="2547303"/>
              </a:lnTo>
              <a:lnTo>
                <a:pt x="934085" y="2540636"/>
              </a:lnTo>
              <a:lnTo>
                <a:pt x="944880" y="2534286"/>
              </a:lnTo>
              <a:lnTo>
                <a:pt x="955675" y="2527301"/>
              </a:lnTo>
              <a:lnTo>
                <a:pt x="965835" y="2520633"/>
              </a:lnTo>
              <a:lnTo>
                <a:pt x="976313" y="2512696"/>
              </a:lnTo>
              <a:lnTo>
                <a:pt x="986155" y="2505711"/>
              </a:lnTo>
              <a:lnTo>
                <a:pt x="995680" y="2497456"/>
              </a:lnTo>
              <a:lnTo>
                <a:pt x="1005205" y="2489836"/>
              </a:lnTo>
              <a:lnTo>
                <a:pt x="1014095" y="2481581"/>
              </a:lnTo>
              <a:lnTo>
                <a:pt x="1023303" y="2473326"/>
              </a:lnTo>
              <a:lnTo>
                <a:pt x="1031558" y="2464753"/>
              </a:lnTo>
              <a:lnTo>
                <a:pt x="1040130" y="2456181"/>
              </a:lnTo>
              <a:lnTo>
                <a:pt x="1048385" y="2446973"/>
              </a:lnTo>
              <a:lnTo>
                <a:pt x="1056640" y="2438083"/>
              </a:lnTo>
              <a:lnTo>
                <a:pt x="1064260" y="2429193"/>
              </a:lnTo>
              <a:lnTo>
                <a:pt x="1071563" y="2419351"/>
              </a:lnTo>
              <a:lnTo>
                <a:pt x="1078865" y="2409826"/>
              </a:lnTo>
              <a:lnTo>
                <a:pt x="1085533" y="2400301"/>
              </a:lnTo>
              <a:lnTo>
                <a:pt x="1092200" y="2390458"/>
              </a:lnTo>
              <a:lnTo>
                <a:pt x="1098550" y="2380616"/>
              </a:lnTo>
              <a:lnTo>
                <a:pt x="1104583" y="2370456"/>
              </a:lnTo>
              <a:lnTo>
                <a:pt x="1110933" y="2360296"/>
              </a:lnTo>
              <a:lnTo>
                <a:pt x="1116330" y="2349818"/>
              </a:lnTo>
              <a:lnTo>
                <a:pt x="1121728" y="2339023"/>
              </a:lnTo>
              <a:lnTo>
                <a:pt x="1126808" y="2328863"/>
              </a:lnTo>
              <a:lnTo>
                <a:pt x="1131570" y="2318068"/>
              </a:lnTo>
              <a:lnTo>
                <a:pt x="1136015" y="2306956"/>
              </a:lnTo>
              <a:lnTo>
                <a:pt x="1140778" y="2296478"/>
              </a:lnTo>
              <a:lnTo>
                <a:pt x="1144588" y="2285366"/>
              </a:lnTo>
              <a:lnTo>
                <a:pt x="1148398" y="2274253"/>
              </a:lnTo>
              <a:lnTo>
                <a:pt x="1151890" y="2263141"/>
              </a:lnTo>
              <a:lnTo>
                <a:pt x="1155383" y="2251711"/>
              </a:lnTo>
              <a:lnTo>
                <a:pt x="1158240" y="2240598"/>
              </a:lnTo>
              <a:lnTo>
                <a:pt x="1161098" y="2228851"/>
              </a:lnTo>
              <a:lnTo>
                <a:pt x="1163320" y="2217421"/>
              </a:lnTo>
              <a:lnTo>
                <a:pt x="1165543" y="2205673"/>
              </a:lnTo>
              <a:lnTo>
                <a:pt x="1167448" y="2194243"/>
              </a:lnTo>
              <a:lnTo>
                <a:pt x="1169035" y="2182813"/>
              </a:lnTo>
              <a:lnTo>
                <a:pt x="1170305" y="2170748"/>
              </a:lnTo>
              <a:lnTo>
                <a:pt x="1171258" y="2159318"/>
              </a:lnTo>
              <a:lnTo>
                <a:pt x="1172210" y="2147571"/>
              </a:lnTo>
              <a:lnTo>
                <a:pt x="1172845" y="2135823"/>
              </a:lnTo>
              <a:lnTo>
                <a:pt x="1172845" y="2123758"/>
              </a:lnTo>
              <a:lnTo>
                <a:pt x="1172845" y="2112328"/>
              </a:lnTo>
              <a:lnTo>
                <a:pt x="1172528" y="2100581"/>
              </a:lnTo>
              <a:lnTo>
                <a:pt x="1172210" y="2088516"/>
              </a:lnTo>
              <a:lnTo>
                <a:pt x="1170940" y="2076768"/>
              </a:lnTo>
              <a:lnTo>
                <a:pt x="1169670" y="2065021"/>
              </a:lnTo>
              <a:lnTo>
                <a:pt x="1168083" y="2053591"/>
              </a:lnTo>
              <a:lnTo>
                <a:pt x="1166813" y="2041526"/>
              </a:lnTo>
              <a:lnTo>
                <a:pt x="1164273" y="2029778"/>
              </a:lnTo>
              <a:lnTo>
                <a:pt x="1162050" y="2018348"/>
              </a:lnTo>
              <a:lnTo>
                <a:pt x="1159510" y="2006283"/>
              </a:lnTo>
              <a:lnTo>
                <a:pt x="1156335" y="1994853"/>
              </a:lnTo>
              <a:lnTo>
                <a:pt x="1153478" y="1983423"/>
              </a:lnTo>
              <a:lnTo>
                <a:pt x="1149985" y="1971993"/>
              </a:lnTo>
              <a:lnTo>
                <a:pt x="1145540" y="1960563"/>
              </a:lnTo>
              <a:lnTo>
                <a:pt x="1141730" y="1949133"/>
              </a:lnTo>
              <a:lnTo>
                <a:pt x="1137285" y="1937386"/>
              </a:lnTo>
              <a:lnTo>
                <a:pt x="1132205" y="1926591"/>
              </a:lnTo>
              <a:lnTo>
                <a:pt x="1127443" y="1914843"/>
              </a:lnTo>
              <a:lnTo>
                <a:pt x="1122045" y="1903731"/>
              </a:lnTo>
              <a:lnTo>
                <a:pt x="1116330" y="1892936"/>
              </a:lnTo>
              <a:lnTo>
                <a:pt x="1110615" y="1882141"/>
              </a:lnTo>
              <a:lnTo>
                <a:pt x="1103948" y="1871028"/>
              </a:lnTo>
              <a:lnTo>
                <a:pt x="1097598" y="1860233"/>
              </a:lnTo>
              <a:lnTo>
                <a:pt x="1090613" y="1849438"/>
              </a:lnTo>
              <a:lnTo>
                <a:pt x="1083310" y="1839278"/>
              </a:lnTo>
              <a:lnTo>
                <a:pt x="1076008" y="1829436"/>
              </a:lnTo>
              <a:lnTo>
                <a:pt x="1068388" y="1819276"/>
              </a:lnTo>
              <a:lnTo>
                <a:pt x="1060768" y="1809751"/>
              </a:lnTo>
              <a:lnTo>
                <a:pt x="1053148" y="1800226"/>
              </a:lnTo>
              <a:lnTo>
                <a:pt x="1044575" y="1791018"/>
              </a:lnTo>
              <a:lnTo>
                <a:pt x="1036320" y="1782128"/>
              </a:lnTo>
              <a:lnTo>
                <a:pt x="1027748" y="1773556"/>
              </a:lnTo>
              <a:lnTo>
                <a:pt x="1019175" y="1764983"/>
              </a:lnTo>
              <a:lnTo>
                <a:pt x="1010285" y="1757046"/>
              </a:lnTo>
              <a:lnTo>
                <a:pt x="1001395" y="1749108"/>
              </a:lnTo>
              <a:lnTo>
                <a:pt x="992188" y="1741171"/>
              </a:lnTo>
              <a:lnTo>
                <a:pt x="982663" y="1734186"/>
              </a:lnTo>
              <a:lnTo>
                <a:pt x="973138" y="1726883"/>
              </a:lnTo>
              <a:lnTo>
                <a:pt x="963613" y="1719898"/>
              </a:lnTo>
              <a:lnTo>
                <a:pt x="953770" y="1713230"/>
              </a:lnTo>
              <a:lnTo>
                <a:pt x="943610" y="1706880"/>
              </a:lnTo>
              <a:lnTo>
                <a:pt x="933768" y="1700848"/>
              </a:lnTo>
              <a:lnTo>
                <a:pt x="923290" y="1695133"/>
              </a:lnTo>
              <a:lnTo>
                <a:pt x="913130" y="1689418"/>
              </a:lnTo>
              <a:lnTo>
                <a:pt x="902335" y="1684020"/>
              </a:lnTo>
              <a:lnTo>
                <a:pt x="892175" y="1678623"/>
              </a:lnTo>
              <a:lnTo>
                <a:pt x="881380" y="1673860"/>
              </a:lnTo>
              <a:lnTo>
                <a:pt x="870268" y="1669415"/>
              </a:lnTo>
              <a:lnTo>
                <a:pt x="859473" y="1664653"/>
              </a:lnTo>
              <a:lnTo>
                <a:pt x="848360" y="1660843"/>
              </a:lnTo>
              <a:lnTo>
                <a:pt x="837248" y="1657033"/>
              </a:lnTo>
              <a:lnTo>
                <a:pt x="825818" y="1653858"/>
              </a:lnTo>
              <a:lnTo>
                <a:pt x="814705" y="1650365"/>
              </a:lnTo>
              <a:lnTo>
                <a:pt x="803275" y="1647190"/>
              </a:lnTo>
              <a:lnTo>
                <a:pt x="791845" y="1644651"/>
              </a:lnTo>
              <a:lnTo>
                <a:pt x="780415" y="1642111"/>
              </a:lnTo>
              <a:lnTo>
                <a:pt x="768985" y="1639888"/>
              </a:lnTo>
              <a:lnTo>
                <a:pt x="757238" y="1637983"/>
              </a:lnTo>
              <a:lnTo>
                <a:pt x="745490" y="1636395"/>
              </a:lnTo>
              <a:lnTo>
                <a:pt x="734060" y="1635125"/>
              </a:lnTo>
              <a:lnTo>
                <a:pt x="722313" y="1633855"/>
              </a:lnTo>
              <a:lnTo>
                <a:pt x="710565" y="1632903"/>
              </a:lnTo>
              <a:lnTo>
                <a:pt x="698818" y="1632585"/>
              </a:lnTo>
              <a:lnTo>
                <a:pt x="687070" y="1632268"/>
              </a:lnTo>
              <a:close/>
              <a:moveTo>
                <a:pt x="1446848" y="1466850"/>
              </a:moveTo>
              <a:lnTo>
                <a:pt x="1448435" y="1479858"/>
              </a:lnTo>
              <a:lnTo>
                <a:pt x="1450658" y="1496357"/>
              </a:lnTo>
              <a:lnTo>
                <a:pt x="1453833" y="1515711"/>
              </a:lnTo>
              <a:lnTo>
                <a:pt x="1457960" y="1538238"/>
              </a:lnTo>
              <a:lnTo>
                <a:pt x="1468120" y="1591541"/>
              </a:lnTo>
              <a:lnTo>
                <a:pt x="1480185" y="1653093"/>
              </a:lnTo>
              <a:lnTo>
                <a:pt x="1494155" y="1721308"/>
              </a:lnTo>
              <a:lnTo>
                <a:pt x="1509713" y="1794282"/>
              </a:lnTo>
              <a:lnTo>
                <a:pt x="1525905" y="1870112"/>
              </a:lnTo>
              <a:lnTo>
                <a:pt x="1542098" y="1946576"/>
              </a:lnTo>
              <a:lnTo>
                <a:pt x="1574800" y="2092842"/>
              </a:lnTo>
              <a:lnTo>
                <a:pt x="1602740" y="2217533"/>
              </a:lnTo>
              <a:lnTo>
                <a:pt x="1629410" y="2336830"/>
              </a:lnTo>
              <a:lnTo>
                <a:pt x="1730693" y="1746690"/>
              </a:lnTo>
              <a:lnTo>
                <a:pt x="1671003" y="1606453"/>
              </a:lnTo>
              <a:lnTo>
                <a:pt x="1768475" y="1514442"/>
              </a:lnTo>
              <a:lnTo>
                <a:pt x="1798955" y="1514442"/>
              </a:lnTo>
              <a:lnTo>
                <a:pt x="1806258" y="1514442"/>
              </a:lnTo>
              <a:lnTo>
                <a:pt x="1836420" y="1514442"/>
              </a:lnTo>
              <a:lnTo>
                <a:pt x="1933575" y="1606453"/>
              </a:lnTo>
              <a:lnTo>
                <a:pt x="1873885" y="1746690"/>
              </a:lnTo>
              <a:lnTo>
                <a:pt x="1975168" y="2336830"/>
              </a:lnTo>
              <a:lnTo>
                <a:pt x="2002155" y="2217533"/>
              </a:lnTo>
              <a:lnTo>
                <a:pt x="2030095" y="2092842"/>
              </a:lnTo>
              <a:lnTo>
                <a:pt x="2062480" y="1946576"/>
              </a:lnTo>
              <a:lnTo>
                <a:pt x="2078990" y="1870112"/>
              </a:lnTo>
              <a:lnTo>
                <a:pt x="2094865" y="1794282"/>
              </a:lnTo>
              <a:lnTo>
                <a:pt x="2110740" y="1721308"/>
              </a:lnTo>
              <a:lnTo>
                <a:pt x="2124393" y="1653093"/>
              </a:lnTo>
              <a:lnTo>
                <a:pt x="2136775" y="1591541"/>
              </a:lnTo>
              <a:lnTo>
                <a:pt x="2146618" y="1538238"/>
              </a:lnTo>
              <a:lnTo>
                <a:pt x="2150428" y="1515711"/>
              </a:lnTo>
              <a:lnTo>
                <a:pt x="2153920" y="1496357"/>
              </a:lnTo>
              <a:lnTo>
                <a:pt x="2156143" y="1479858"/>
              </a:lnTo>
              <a:lnTo>
                <a:pt x="2157730" y="1466850"/>
              </a:lnTo>
              <a:lnTo>
                <a:pt x="2164398" y="1469071"/>
              </a:lnTo>
              <a:lnTo>
                <a:pt x="2173923" y="1471609"/>
              </a:lnTo>
              <a:lnTo>
                <a:pt x="2226628" y="1488108"/>
              </a:lnTo>
              <a:lnTo>
                <a:pt x="2293620" y="1509683"/>
              </a:lnTo>
              <a:lnTo>
                <a:pt x="2331085" y="1522374"/>
              </a:lnTo>
              <a:lnTo>
                <a:pt x="2370455" y="1535700"/>
              </a:lnTo>
              <a:lnTo>
                <a:pt x="2411730" y="1549660"/>
              </a:lnTo>
              <a:lnTo>
                <a:pt x="2453323" y="1564255"/>
              </a:lnTo>
              <a:lnTo>
                <a:pt x="2495868" y="1579801"/>
              </a:lnTo>
              <a:lnTo>
                <a:pt x="2538413" y="1595665"/>
              </a:lnTo>
              <a:lnTo>
                <a:pt x="2580005" y="1612164"/>
              </a:lnTo>
              <a:lnTo>
                <a:pt x="2620645" y="1628345"/>
              </a:lnTo>
              <a:lnTo>
                <a:pt x="2659698" y="1644844"/>
              </a:lnTo>
              <a:lnTo>
                <a:pt x="2678430" y="1653410"/>
              </a:lnTo>
              <a:lnTo>
                <a:pt x="2696210" y="1661342"/>
              </a:lnTo>
              <a:lnTo>
                <a:pt x="2713990" y="1669909"/>
              </a:lnTo>
              <a:lnTo>
                <a:pt x="2730818" y="1678158"/>
              </a:lnTo>
              <a:lnTo>
                <a:pt x="2747010" y="1686090"/>
              </a:lnTo>
              <a:lnTo>
                <a:pt x="2761933" y="1694339"/>
              </a:lnTo>
              <a:lnTo>
                <a:pt x="2773363" y="1705761"/>
              </a:lnTo>
              <a:lnTo>
                <a:pt x="2785110" y="1718770"/>
              </a:lnTo>
              <a:lnTo>
                <a:pt x="2798128" y="1733364"/>
              </a:lnTo>
              <a:lnTo>
                <a:pt x="2805113" y="1741296"/>
              </a:lnTo>
              <a:lnTo>
                <a:pt x="2811780" y="1749546"/>
              </a:lnTo>
              <a:lnTo>
                <a:pt x="2818766" y="1758747"/>
              </a:lnTo>
              <a:lnTo>
                <a:pt x="2825750" y="1768265"/>
              </a:lnTo>
              <a:lnTo>
                <a:pt x="2833053" y="1778735"/>
              </a:lnTo>
              <a:lnTo>
                <a:pt x="2839720" y="1789840"/>
              </a:lnTo>
              <a:lnTo>
                <a:pt x="2847023" y="1801262"/>
              </a:lnTo>
              <a:lnTo>
                <a:pt x="2854326" y="1813636"/>
              </a:lnTo>
              <a:lnTo>
                <a:pt x="2861310" y="1826962"/>
              </a:lnTo>
              <a:lnTo>
                <a:pt x="2867978" y="1840922"/>
              </a:lnTo>
              <a:lnTo>
                <a:pt x="2874963" y="1855517"/>
              </a:lnTo>
              <a:lnTo>
                <a:pt x="2881948" y="1871698"/>
              </a:lnTo>
              <a:lnTo>
                <a:pt x="2888933" y="1887880"/>
              </a:lnTo>
              <a:lnTo>
                <a:pt x="2895283" y="1905964"/>
              </a:lnTo>
              <a:lnTo>
                <a:pt x="2901316" y="1924367"/>
              </a:lnTo>
              <a:lnTo>
                <a:pt x="2907666" y="1944355"/>
              </a:lnTo>
              <a:lnTo>
                <a:pt x="2913698" y="1964978"/>
              </a:lnTo>
              <a:lnTo>
                <a:pt x="2919413" y="1986871"/>
              </a:lnTo>
              <a:lnTo>
                <a:pt x="2924810" y="2010032"/>
              </a:lnTo>
              <a:lnTo>
                <a:pt x="2930208" y="2034463"/>
              </a:lnTo>
              <a:lnTo>
                <a:pt x="2934653" y="2059528"/>
              </a:lnTo>
              <a:lnTo>
                <a:pt x="2939416" y="2086496"/>
              </a:lnTo>
              <a:lnTo>
                <a:pt x="2943543" y="2114734"/>
              </a:lnTo>
              <a:lnTo>
                <a:pt x="2947353" y="2144241"/>
              </a:lnTo>
              <a:lnTo>
                <a:pt x="2950846" y="2175017"/>
              </a:lnTo>
              <a:lnTo>
                <a:pt x="2953703" y="2207062"/>
              </a:lnTo>
              <a:lnTo>
                <a:pt x="2954338" y="2215946"/>
              </a:lnTo>
              <a:lnTo>
                <a:pt x="2954656" y="2230858"/>
              </a:lnTo>
              <a:lnTo>
                <a:pt x="2955608" y="2275595"/>
              </a:lnTo>
              <a:lnTo>
                <a:pt x="2957196" y="2411390"/>
              </a:lnTo>
              <a:lnTo>
                <a:pt x="2959100" y="2583673"/>
              </a:lnTo>
              <a:lnTo>
                <a:pt x="2960688" y="2760715"/>
              </a:lnTo>
              <a:lnTo>
                <a:pt x="2908936" y="2767695"/>
              </a:lnTo>
              <a:lnTo>
                <a:pt x="2857818" y="2773723"/>
              </a:lnTo>
              <a:lnTo>
                <a:pt x="2806383" y="2779434"/>
              </a:lnTo>
              <a:lnTo>
                <a:pt x="2755266" y="2784511"/>
              </a:lnTo>
              <a:lnTo>
                <a:pt x="2702878" y="2788952"/>
              </a:lnTo>
              <a:lnTo>
                <a:pt x="2649220" y="2793712"/>
              </a:lnTo>
              <a:lnTo>
                <a:pt x="2536825" y="2802278"/>
              </a:lnTo>
              <a:lnTo>
                <a:pt x="2535555" y="2668704"/>
              </a:lnTo>
              <a:lnTo>
                <a:pt x="2534920" y="2527832"/>
              </a:lnTo>
              <a:lnTo>
                <a:pt x="2534285" y="2333022"/>
              </a:lnTo>
              <a:lnTo>
                <a:pt x="2534285" y="2318745"/>
              </a:lnTo>
              <a:lnTo>
                <a:pt x="2533333" y="2305102"/>
              </a:lnTo>
              <a:lnTo>
                <a:pt x="2531745" y="2291776"/>
              </a:lnTo>
              <a:lnTo>
                <a:pt x="2530475" y="2279085"/>
              </a:lnTo>
              <a:lnTo>
                <a:pt x="2527935" y="2266711"/>
              </a:lnTo>
              <a:lnTo>
                <a:pt x="2525713" y="2254654"/>
              </a:lnTo>
              <a:lnTo>
                <a:pt x="2522538" y="2243232"/>
              </a:lnTo>
              <a:lnTo>
                <a:pt x="2519680" y="2232127"/>
              </a:lnTo>
              <a:lnTo>
                <a:pt x="2515870" y="2221340"/>
              </a:lnTo>
              <a:lnTo>
                <a:pt x="2512060" y="2210870"/>
              </a:lnTo>
              <a:lnTo>
                <a:pt x="2508250" y="2200717"/>
              </a:lnTo>
              <a:lnTo>
                <a:pt x="2503488" y="2191198"/>
              </a:lnTo>
              <a:lnTo>
                <a:pt x="2499360" y="2181680"/>
              </a:lnTo>
              <a:lnTo>
                <a:pt x="2494280" y="2172796"/>
              </a:lnTo>
              <a:lnTo>
                <a:pt x="2489835" y="2163912"/>
              </a:lnTo>
              <a:lnTo>
                <a:pt x="2484755" y="2155346"/>
              </a:lnTo>
              <a:lnTo>
                <a:pt x="2484755" y="2813383"/>
              </a:lnTo>
              <a:lnTo>
                <a:pt x="2405698" y="2818459"/>
              </a:lnTo>
              <a:lnTo>
                <a:pt x="2323148" y="2822584"/>
              </a:lnTo>
              <a:lnTo>
                <a:pt x="2238058" y="2826391"/>
              </a:lnTo>
              <a:lnTo>
                <a:pt x="2150745" y="2829881"/>
              </a:lnTo>
              <a:lnTo>
                <a:pt x="2062798" y="2832102"/>
              </a:lnTo>
              <a:lnTo>
                <a:pt x="1974850" y="2834006"/>
              </a:lnTo>
              <a:lnTo>
                <a:pt x="1887538" y="2835275"/>
              </a:lnTo>
              <a:lnTo>
                <a:pt x="1802448" y="2835275"/>
              </a:lnTo>
              <a:lnTo>
                <a:pt x="1750378" y="2835275"/>
              </a:lnTo>
              <a:lnTo>
                <a:pt x="1697673" y="2834958"/>
              </a:lnTo>
              <a:lnTo>
                <a:pt x="1644333" y="2834006"/>
              </a:lnTo>
              <a:lnTo>
                <a:pt x="1590358" y="2833372"/>
              </a:lnTo>
              <a:lnTo>
                <a:pt x="1536065" y="2832102"/>
              </a:lnTo>
              <a:lnTo>
                <a:pt x="1482090" y="2830516"/>
              </a:lnTo>
              <a:lnTo>
                <a:pt x="1427798" y="2829247"/>
              </a:lnTo>
              <a:lnTo>
                <a:pt x="1374775" y="2826709"/>
              </a:lnTo>
              <a:lnTo>
                <a:pt x="1257300" y="2643639"/>
              </a:lnTo>
              <a:lnTo>
                <a:pt x="1274128" y="2624919"/>
              </a:lnTo>
              <a:lnTo>
                <a:pt x="1290003" y="2605882"/>
              </a:lnTo>
              <a:lnTo>
                <a:pt x="1305560" y="2585894"/>
              </a:lnTo>
              <a:lnTo>
                <a:pt x="1319848" y="2565588"/>
              </a:lnTo>
              <a:lnTo>
                <a:pt x="1334135" y="2544965"/>
              </a:lnTo>
              <a:lnTo>
                <a:pt x="1347470" y="2524024"/>
              </a:lnTo>
              <a:lnTo>
                <a:pt x="1360170" y="2502132"/>
              </a:lnTo>
              <a:lnTo>
                <a:pt x="1371918" y="2480557"/>
              </a:lnTo>
              <a:lnTo>
                <a:pt x="1383348" y="2458348"/>
              </a:lnTo>
              <a:lnTo>
                <a:pt x="1393825" y="2435503"/>
              </a:lnTo>
              <a:lnTo>
                <a:pt x="1403668" y="2412342"/>
              </a:lnTo>
              <a:lnTo>
                <a:pt x="1412558" y="2389181"/>
              </a:lnTo>
              <a:lnTo>
                <a:pt x="1420813" y="2365385"/>
              </a:lnTo>
              <a:lnTo>
                <a:pt x="1428115" y="2341589"/>
              </a:lnTo>
              <a:lnTo>
                <a:pt x="1435100" y="2317158"/>
              </a:lnTo>
              <a:lnTo>
                <a:pt x="1441133" y="2293045"/>
              </a:lnTo>
              <a:lnTo>
                <a:pt x="1444943" y="2274008"/>
              </a:lnTo>
              <a:lnTo>
                <a:pt x="1448753" y="2254972"/>
              </a:lnTo>
              <a:lnTo>
                <a:pt x="1451928" y="2236252"/>
              </a:lnTo>
              <a:lnTo>
                <a:pt x="1454785" y="2217215"/>
              </a:lnTo>
              <a:lnTo>
                <a:pt x="1456690" y="2198179"/>
              </a:lnTo>
              <a:lnTo>
                <a:pt x="1458595" y="2179142"/>
              </a:lnTo>
              <a:lnTo>
                <a:pt x="1459548" y="2160105"/>
              </a:lnTo>
              <a:lnTo>
                <a:pt x="1460500" y="2141068"/>
              </a:lnTo>
              <a:lnTo>
                <a:pt x="1460818" y="2122349"/>
              </a:lnTo>
              <a:lnTo>
                <a:pt x="1460500" y="2103312"/>
              </a:lnTo>
              <a:lnTo>
                <a:pt x="1459548" y="2084593"/>
              </a:lnTo>
              <a:lnTo>
                <a:pt x="1458913" y="2065873"/>
              </a:lnTo>
              <a:lnTo>
                <a:pt x="1457008" y="2046519"/>
              </a:lnTo>
              <a:lnTo>
                <a:pt x="1455103" y="2027800"/>
              </a:lnTo>
              <a:lnTo>
                <a:pt x="1452880" y="2009715"/>
              </a:lnTo>
              <a:lnTo>
                <a:pt x="1449705" y="1990995"/>
              </a:lnTo>
              <a:lnTo>
                <a:pt x="1446213" y="1971958"/>
              </a:lnTo>
              <a:lnTo>
                <a:pt x="1442403" y="1953874"/>
              </a:lnTo>
              <a:lnTo>
                <a:pt x="1437958" y="1935471"/>
              </a:lnTo>
              <a:lnTo>
                <a:pt x="1433195" y="1917069"/>
              </a:lnTo>
              <a:lnTo>
                <a:pt x="1427798" y="1898984"/>
              </a:lnTo>
              <a:lnTo>
                <a:pt x="1422083" y="1881217"/>
              </a:lnTo>
              <a:lnTo>
                <a:pt x="1416050" y="1863132"/>
              </a:lnTo>
              <a:lnTo>
                <a:pt x="1409383" y="1845364"/>
              </a:lnTo>
              <a:lnTo>
                <a:pt x="1402715" y="1827596"/>
              </a:lnTo>
              <a:lnTo>
                <a:pt x="1395095" y="1810146"/>
              </a:lnTo>
              <a:lnTo>
                <a:pt x="1386840" y="1792696"/>
              </a:lnTo>
              <a:lnTo>
                <a:pt x="1378585" y="1775563"/>
              </a:lnTo>
              <a:lnTo>
                <a:pt x="1369695" y="1758429"/>
              </a:lnTo>
              <a:lnTo>
                <a:pt x="1360488" y="1741614"/>
              </a:lnTo>
              <a:lnTo>
                <a:pt x="1350963" y="1724798"/>
              </a:lnTo>
              <a:lnTo>
                <a:pt x="1340485" y="1708299"/>
              </a:lnTo>
              <a:lnTo>
                <a:pt x="1333500" y="1696877"/>
              </a:lnTo>
              <a:lnTo>
                <a:pt x="1325563" y="1685773"/>
              </a:lnTo>
              <a:lnTo>
                <a:pt x="1317943" y="1674668"/>
              </a:lnTo>
              <a:lnTo>
                <a:pt x="1310323" y="1663563"/>
              </a:lnTo>
              <a:lnTo>
                <a:pt x="1302385" y="1653093"/>
              </a:lnTo>
              <a:lnTo>
                <a:pt x="1293813" y="1642623"/>
              </a:lnTo>
              <a:lnTo>
                <a:pt x="1285558" y="1632152"/>
              </a:lnTo>
              <a:lnTo>
                <a:pt x="1276985" y="1621999"/>
              </a:lnTo>
              <a:lnTo>
                <a:pt x="1259523" y="1602011"/>
              </a:lnTo>
              <a:lnTo>
                <a:pt x="1241425" y="1582657"/>
              </a:lnTo>
              <a:lnTo>
                <a:pt x="1222693" y="1564255"/>
              </a:lnTo>
              <a:lnTo>
                <a:pt x="1203325" y="1546170"/>
              </a:lnTo>
              <a:lnTo>
                <a:pt x="1270953" y="1523008"/>
              </a:lnTo>
              <a:lnTo>
                <a:pt x="1332865" y="1502702"/>
              </a:lnTo>
              <a:lnTo>
                <a:pt x="1386840" y="1485569"/>
              </a:lnTo>
              <a:lnTo>
                <a:pt x="1430655" y="1471609"/>
              </a:lnTo>
              <a:lnTo>
                <a:pt x="1440815" y="1468754"/>
              </a:lnTo>
              <a:lnTo>
                <a:pt x="1446848" y="1466850"/>
              </a:lnTo>
              <a:close/>
              <a:moveTo>
                <a:pt x="671830" y="1436688"/>
              </a:moveTo>
              <a:lnTo>
                <a:pt x="688658" y="1436688"/>
              </a:lnTo>
              <a:lnTo>
                <a:pt x="704850" y="1437323"/>
              </a:lnTo>
              <a:lnTo>
                <a:pt x="721360" y="1437958"/>
              </a:lnTo>
              <a:lnTo>
                <a:pt x="737870" y="1439228"/>
              </a:lnTo>
              <a:lnTo>
                <a:pt x="754380" y="1440816"/>
              </a:lnTo>
              <a:lnTo>
                <a:pt x="770255" y="1442721"/>
              </a:lnTo>
              <a:lnTo>
                <a:pt x="786765" y="1444943"/>
              </a:lnTo>
              <a:lnTo>
                <a:pt x="802958" y="1447483"/>
              </a:lnTo>
              <a:lnTo>
                <a:pt x="818833" y="1450340"/>
              </a:lnTo>
              <a:lnTo>
                <a:pt x="835025" y="1453515"/>
              </a:lnTo>
              <a:lnTo>
                <a:pt x="851218" y="1457643"/>
              </a:lnTo>
              <a:lnTo>
                <a:pt x="866775" y="1461771"/>
              </a:lnTo>
              <a:lnTo>
                <a:pt x="882333" y="1466215"/>
              </a:lnTo>
              <a:lnTo>
                <a:pt x="898208" y="1471295"/>
              </a:lnTo>
              <a:lnTo>
                <a:pt x="913765" y="1476693"/>
              </a:lnTo>
              <a:lnTo>
                <a:pt x="929005" y="1482408"/>
              </a:lnTo>
              <a:lnTo>
                <a:pt x="944563" y="1488440"/>
              </a:lnTo>
              <a:lnTo>
                <a:pt x="959803" y="1495108"/>
              </a:lnTo>
              <a:lnTo>
                <a:pt x="974725" y="1501458"/>
              </a:lnTo>
              <a:lnTo>
                <a:pt x="989648" y="1508760"/>
              </a:lnTo>
              <a:lnTo>
                <a:pt x="1004253" y="1516380"/>
              </a:lnTo>
              <a:lnTo>
                <a:pt x="1018540" y="1524318"/>
              </a:lnTo>
              <a:lnTo>
                <a:pt x="1033145" y="1532573"/>
              </a:lnTo>
              <a:lnTo>
                <a:pt x="1047433" y="1541146"/>
              </a:lnTo>
              <a:lnTo>
                <a:pt x="1061085" y="1550035"/>
              </a:lnTo>
              <a:lnTo>
                <a:pt x="1075373" y="1559560"/>
              </a:lnTo>
              <a:lnTo>
                <a:pt x="1088708" y="1569085"/>
              </a:lnTo>
              <a:lnTo>
                <a:pt x="1102043" y="1579245"/>
              </a:lnTo>
              <a:lnTo>
                <a:pt x="1115378" y="1589723"/>
              </a:lnTo>
              <a:lnTo>
                <a:pt x="1128078" y="1600518"/>
              </a:lnTo>
              <a:lnTo>
                <a:pt x="1141095" y="1611630"/>
              </a:lnTo>
              <a:lnTo>
                <a:pt x="1153478" y="1623061"/>
              </a:lnTo>
              <a:lnTo>
                <a:pt x="1165543" y="1634490"/>
              </a:lnTo>
              <a:lnTo>
                <a:pt x="1177290" y="1646873"/>
              </a:lnTo>
              <a:lnTo>
                <a:pt x="1189355" y="1659573"/>
              </a:lnTo>
              <a:lnTo>
                <a:pt x="1200785" y="1671955"/>
              </a:lnTo>
              <a:lnTo>
                <a:pt x="1211898" y="1685608"/>
              </a:lnTo>
              <a:lnTo>
                <a:pt x="1222693" y="1698943"/>
              </a:lnTo>
              <a:lnTo>
                <a:pt x="1233170" y="1712595"/>
              </a:lnTo>
              <a:lnTo>
                <a:pt x="1243330" y="1726883"/>
              </a:lnTo>
              <a:lnTo>
                <a:pt x="1253173" y="1741171"/>
              </a:lnTo>
              <a:lnTo>
                <a:pt x="1262698" y="1755776"/>
              </a:lnTo>
              <a:lnTo>
                <a:pt x="1272223" y="1771016"/>
              </a:lnTo>
              <a:lnTo>
                <a:pt x="1280795" y="1785938"/>
              </a:lnTo>
              <a:lnTo>
                <a:pt x="1289050" y="1801496"/>
              </a:lnTo>
              <a:lnTo>
                <a:pt x="1297305" y="1817053"/>
              </a:lnTo>
              <a:lnTo>
                <a:pt x="1304925" y="1832293"/>
              </a:lnTo>
              <a:lnTo>
                <a:pt x="1311593" y="1848168"/>
              </a:lnTo>
              <a:lnTo>
                <a:pt x="1318578" y="1864043"/>
              </a:lnTo>
              <a:lnTo>
                <a:pt x="1324610" y="1879918"/>
              </a:lnTo>
              <a:lnTo>
                <a:pt x="1330325" y="1895793"/>
              </a:lnTo>
              <a:lnTo>
                <a:pt x="1335723" y="1911986"/>
              </a:lnTo>
              <a:lnTo>
                <a:pt x="1340803" y="1927861"/>
              </a:lnTo>
              <a:lnTo>
                <a:pt x="1345248" y="1944371"/>
              </a:lnTo>
              <a:lnTo>
                <a:pt x="1349693" y="1960881"/>
              </a:lnTo>
              <a:lnTo>
                <a:pt x="1353503" y="1977073"/>
              </a:lnTo>
              <a:lnTo>
                <a:pt x="1356360" y="1993266"/>
              </a:lnTo>
              <a:lnTo>
                <a:pt x="1359535" y="2009776"/>
              </a:lnTo>
              <a:lnTo>
                <a:pt x="1361758" y="2026286"/>
              </a:lnTo>
              <a:lnTo>
                <a:pt x="1363980" y="2042796"/>
              </a:lnTo>
              <a:lnTo>
                <a:pt x="1365568" y="2059623"/>
              </a:lnTo>
              <a:lnTo>
                <a:pt x="1367155" y="2076133"/>
              </a:lnTo>
              <a:lnTo>
                <a:pt x="1367790" y="2092326"/>
              </a:lnTo>
              <a:lnTo>
                <a:pt x="1368425" y="2108836"/>
              </a:lnTo>
              <a:lnTo>
                <a:pt x="1368425" y="2125346"/>
              </a:lnTo>
              <a:lnTo>
                <a:pt x="1368425" y="2141856"/>
              </a:lnTo>
              <a:lnTo>
                <a:pt x="1367473" y="2158366"/>
              </a:lnTo>
              <a:lnTo>
                <a:pt x="1366520" y="2174558"/>
              </a:lnTo>
              <a:lnTo>
                <a:pt x="1364933" y="2191068"/>
              </a:lnTo>
              <a:lnTo>
                <a:pt x="1363028" y="2207578"/>
              </a:lnTo>
              <a:lnTo>
                <a:pt x="1360805" y="2223771"/>
              </a:lnTo>
              <a:lnTo>
                <a:pt x="1357948" y="2239963"/>
              </a:lnTo>
              <a:lnTo>
                <a:pt x="1354773" y="2256156"/>
              </a:lnTo>
              <a:lnTo>
                <a:pt x="1351598" y="2272348"/>
              </a:lnTo>
              <a:lnTo>
                <a:pt x="1348423" y="2284731"/>
              </a:lnTo>
              <a:lnTo>
                <a:pt x="1345248" y="2297431"/>
              </a:lnTo>
              <a:lnTo>
                <a:pt x="1342073" y="2309813"/>
              </a:lnTo>
              <a:lnTo>
                <a:pt x="1337945" y="2322196"/>
              </a:lnTo>
              <a:lnTo>
                <a:pt x="1334135" y="2334578"/>
              </a:lnTo>
              <a:lnTo>
                <a:pt x="1330008" y="2347278"/>
              </a:lnTo>
              <a:lnTo>
                <a:pt x="1325563" y="2359343"/>
              </a:lnTo>
              <a:lnTo>
                <a:pt x="1320800" y="2371408"/>
              </a:lnTo>
              <a:lnTo>
                <a:pt x="1316038" y="2383473"/>
              </a:lnTo>
              <a:lnTo>
                <a:pt x="1310958" y="2395538"/>
              </a:lnTo>
              <a:lnTo>
                <a:pt x="1305560" y="2407286"/>
              </a:lnTo>
              <a:lnTo>
                <a:pt x="1299845" y="2419033"/>
              </a:lnTo>
              <a:lnTo>
                <a:pt x="1294130" y="2431098"/>
              </a:lnTo>
              <a:lnTo>
                <a:pt x="1288098" y="2442528"/>
              </a:lnTo>
              <a:lnTo>
                <a:pt x="1281430" y="2453958"/>
              </a:lnTo>
              <a:lnTo>
                <a:pt x="1275080" y="2465388"/>
              </a:lnTo>
              <a:lnTo>
                <a:pt x="1268413" y="2476818"/>
              </a:lnTo>
              <a:lnTo>
                <a:pt x="1261110" y="2487931"/>
              </a:lnTo>
              <a:lnTo>
                <a:pt x="1253808" y="2499043"/>
              </a:lnTo>
              <a:lnTo>
                <a:pt x="1246505" y="2509838"/>
              </a:lnTo>
              <a:lnTo>
                <a:pt x="1238885" y="2520951"/>
              </a:lnTo>
              <a:lnTo>
                <a:pt x="1230948" y="2531428"/>
              </a:lnTo>
              <a:lnTo>
                <a:pt x="1223010" y="2541906"/>
              </a:lnTo>
              <a:lnTo>
                <a:pt x="1214438" y="2552383"/>
              </a:lnTo>
              <a:lnTo>
                <a:pt x="1206183" y="2562543"/>
              </a:lnTo>
              <a:lnTo>
                <a:pt x="1197293" y="2573021"/>
              </a:lnTo>
              <a:lnTo>
                <a:pt x="1188403" y="2582863"/>
              </a:lnTo>
              <a:lnTo>
                <a:pt x="1179195" y="2592388"/>
              </a:lnTo>
              <a:lnTo>
                <a:pt x="1169670" y="2602231"/>
              </a:lnTo>
              <a:lnTo>
                <a:pt x="1160145" y="2611439"/>
              </a:lnTo>
              <a:lnTo>
                <a:pt x="1150303" y="2620964"/>
              </a:lnTo>
              <a:lnTo>
                <a:pt x="1140460" y="2630171"/>
              </a:lnTo>
              <a:lnTo>
                <a:pt x="1455420" y="3124201"/>
              </a:lnTo>
              <a:lnTo>
                <a:pt x="1458595" y="3128964"/>
              </a:lnTo>
              <a:lnTo>
                <a:pt x="1461135" y="3134044"/>
              </a:lnTo>
              <a:lnTo>
                <a:pt x="1463675" y="3139441"/>
              </a:lnTo>
              <a:lnTo>
                <a:pt x="1465898" y="3144839"/>
              </a:lnTo>
              <a:lnTo>
                <a:pt x="1467803" y="3150236"/>
              </a:lnTo>
              <a:lnTo>
                <a:pt x="1469390" y="3155316"/>
              </a:lnTo>
              <a:lnTo>
                <a:pt x="1470343" y="3160714"/>
              </a:lnTo>
              <a:lnTo>
                <a:pt x="1471613" y="3166111"/>
              </a:lnTo>
              <a:lnTo>
                <a:pt x="1472248" y="3171826"/>
              </a:lnTo>
              <a:lnTo>
                <a:pt x="1472883" y="3177224"/>
              </a:lnTo>
              <a:lnTo>
                <a:pt x="1473200" y="3182621"/>
              </a:lnTo>
              <a:lnTo>
                <a:pt x="1473200" y="3188336"/>
              </a:lnTo>
              <a:lnTo>
                <a:pt x="1472883" y="3193734"/>
              </a:lnTo>
              <a:lnTo>
                <a:pt x="1471930" y="3199131"/>
              </a:lnTo>
              <a:lnTo>
                <a:pt x="1471295" y="3204529"/>
              </a:lnTo>
              <a:lnTo>
                <a:pt x="1470025" y="3209609"/>
              </a:lnTo>
              <a:lnTo>
                <a:pt x="1469073" y="3215006"/>
              </a:lnTo>
              <a:lnTo>
                <a:pt x="1467485" y="3220404"/>
              </a:lnTo>
              <a:lnTo>
                <a:pt x="1465580" y="3225484"/>
              </a:lnTo>
              <a:lnTo>
                <a:pt x="1463675" y="3230881"/>
              </a:lnTo>
              <a:lnTo>
                <a:pt x="1461135" y="3235644"/>
              </a:lnTo>
              <a:lnTo>
                <a:pt x="1458595" y="3240406"/>
              </a:lnTo>
              <a:lnTo>
                <a:pt x="1455420" y="3245486"/>
              </a:lnTo>
              <a:lnTo>
                <a:pt x="1452563" y="3249931"/>
              </a:lnTo>
              <a:lnTo>
                <a:pt x="1449388" y="3254376"/>
              </a:lnTo>
              <a:lnTo>
                <a:pt x="1445895" y="3258821"/>
              </a:lnTo>
              <a:lnTo>
                <a:pt x="1442085" y="3262949"/>
              </a:lnTo>
              <a:lnTo>
                <a:pt x="1437958" y="3266759"/>
              </a:lnTo>
              <a:lnTo>
                <a:pt x="1433830" y="3270886"/>
              </a:lnTo>
              <a:lnTo>
                <a:pt x="1429385" y="3274379"/>
              </a:lnTo>
              <a:lnTo>
                <a:pt x="1424940" y="3277871"/>
              </a:lnTo>
              <a:lnTo>
                <a:pt x="1419860" y="3281364"/>
              </a:lnTo>
              <a:lnTo>
                <a:pt x="1415098" y="3283904"/>
              </a:lnTo>
              <a:lnTo>
                <a:pt x="1409700" y="3287079"/>
              </a:lnTo>
              <a:lnTo>
                <a:pt x="1404620" y="3289301"/>
              </a:lnTo>
              <a:lnTo>
                <a:pt x="1399223" y="3291524"/>
              </a:lnTo>
              <a:lnTo>
                <a:pt x="1393825" y="3293429"/>
              </a:lnTo>
              <a:lnTo>
                <a:pt x="1388428" y="3295016"/>
              </a:lnTo>
              <a:lnTo>
                <a:pt x="1382713" y="3296286"/>
              </a:lnTo>
              <a:lnTo>
                <a:pt x="1377633" y="3297239"/>
              </a:lnTo>
              <a:lnTo>
                <a:pt x="1372235" y="3298191"/>
              </a:lnTo>
              <a:lnTo>
                <a:pt x="1366520" y="3298509"/>
              </a:lnTo>
              <a:lnTo>
                <a:pt x="1361123" y="3298826"/>
              </a:lnTo>
              <a:lnTo>
                <a:pt x="1355725" y="3298826"/>
              </a:lnTo>
              <a:lnTo>
                <a:pt x="1350010" y="3298509"/>
              </a:lnTo>
              <a:lnTo>
                <a:pt x="1344613" y="3297874"/>
              </a:lnTo>
              <a:lnTo>
                <a:pt x="1339215" y="3296921"/>
              </a:lnTo>
              <a:lnTo>
                <a:pt x="1333818" y="3295969"/>
              </a:lnTo>
              <a:lnTo>
                <a:pt x="1328420" y="3294699"/>
              </a:lnTo>
              <a:lnTo>
                <a:pt x="1323658" y="3293111"/>
              </a:lnTo>
              <a:lnTo>
                <a:pt x="1318260" y="3291206"/>
              </a:lnTo>
              <a:lnTo>
                <a:pt x="1313180" y="3289301"/>
              </a:lnTo>
              <a:lnTo>
                <a:pt x="1308100" y="3287079"/>
              </a:lnTo>
              <a:lnTo>
                <a:pt x="1303338" y="3284221"/>
              </a:lnTo>
              <a:lnTo>
                <a:pt x="1298575" y="3281364"/>
              </a:lnTo>
              <a:lnTo>
                <a:pt x="1293813" y="3278189"/>
              </a:lnTo>
              <a:lnTo>
                <a:pt x="1289368" y="3275014"/>
              </a:lnTo>
              <a:lnTo>
                <a:pt x="1284923" y="3271839"/>
              </a:lnTo>
              <a:lnTo>
                <a:pt x="1280795" y="3268029"/>
              </a:lnTo>
              <a:lnTo>
                <a:pt x="1276985" y="3263584"/>
              </a:lnTo>
              <a:lnTo>
                <a:pt x="1273175" y="3259456"/>
              </a:lnTo>
              <a:lnTo>
                <a:pt x="1269365" y="3255329"/>
              </a:lnTo>
              <a:lnTo>
                <a:pt x="1265873" y="3250249"/>
              </a:lnTo>
              <a:lnTo>
                <a:pt x="1262698" y="3245804"/>
              </a:lnTo>
              <a:lnTo>
                <a:pt x="947420" y="2751774"/>
              </a:lnTo>
              <a:lnTo>
                <a:pt x="935038" y="2756854"/>
              </a:lnTo>
              <a:lnTo>
                <a:pt x="922338" y="2761934"/>
              </a:lnTo>
              <a:lnTo>
                <a:pt x="909638" y="2766379"/>
              </a:lnTo>
              <a:lnTo>
                <a:pt x="896938" y="2770506"/>
              </a:lnTo>
              <a:lnTo>
                <a:pt x="883920" y="2774951"/>
              </a:lnTo>
              <a:lnTo>
                <a:pt x="871538" y="2778761"/>
              </a:lnTo>
              <a:lnTo>
                <a:pt x="858520" y="2782254"/>
              </a:lnTo>
              <a:lnTo>
                <a:pt x="845503" y="2785429"/>
              </a:lnTo>
              <a:lnTo>
                <a:pt x="832485" y="2788604"/>
              </a:lnTo>
              <a:lnTo>
                <a:pt x="819468" y="2791144"/>
              </a:lnTo>
              <a:lnTo>
                <a:pt x="806450" y="2794001"/>
              </a:lnTo>
              <a:lnTo>
                <a:pt x="793433" y="2796224"/>
              </a:lnTo>
              <a:lnTo>
                <a:pt x="780415" y="2798129"/>
              </a:lnTo>
              <a:lnTo>
                <a:pt x="767398" y="2799716"/>
              </a:lnTo>
              <a:lnTo>
                <a:pt x="754063" y="2801304"/>
              </a:lnTo>
              <a:lnTo>
                <a:pt x="741045" y="2802891"/>
              </a:lnTo>
              <a:lnTo>
                <a:pt x="728028" y="2803526"/>
              </a:lnTo>
              <a:lnTo>
                <a:pt x="715010" y="2804161"/>
              </a:lnTo>
              <a:lnTo>
                <a:pt x="701675" y="2804796"/>
              </a:lnTo>
              <a:lnTo>
                <a:pt x="688658" y="2805114"/>
              </a:lnTo>
              <a:lnTo>
                <a:pt x="675640" y="2805114"/>
              </a:lnTo>
              <a:lnTo>
                <a:pt x="662623" y="2804796"/>
              </a:lnTo>
              <a:lnTo>
                <a:pt x="649605" y="2804161"/>
              </a:lnTo>
              <a:lnTo>
                <a:pt x="636588" y="2803526"/>
              </a:lnTo>
              <a:lnTo>
                <a:pt x="623570" y="2802256"/>
              </a:lnTo>
              <a:lnTo>
                <a:pt x="610553" y="2801304"/>
              </a:lnTo>
              <a:lnTo>
                <a:pt x="597535" y="2799716"/>
              </a:lnTo>
              <a:lnTo>
                <a:pt x="584518" y="2797811"/>
              </a:lnTo>
              <a:lnTo>
                <a:pt x="571818" y="2795906"/>
              </a:lnTo>
              <a:lnTo>
                <a:pt x="558800" y="2793684"/>
              </a:lnTo>
              <a:lnTo>
                <a:pt x="546100" y="2791144"/>
              </a:lnTo>
              <a:lnTo>
                <a:pt x="533718" y="2788286"/>
              </a:lnTo>
              <a:lnTo>
                <a:pt x="517525" y="2784794"/>
              </a:lnTo>
              <a:lnTo>
                <a:pt x="501968" y="2780666"/>
              </a:lnTo>
              <a:lnTo>
                <a:pt x="485775" y="2775904"/>
              </a:lnTo>
              <a:lnTo>
                <a:pt x="470218" y="2771141"/>
              </a:lnTo>
              <a:lnTo>
                <a:pt x="454660" y="2765744"/>
              </a:lnTo>
              <a:lnTo>
                <a:pt x="439103" y="2760029"/>
              </a:lnTo>
              <a:lnTo>
                <a:pt x="424180" y="2753679"/>
              </a:lnTo>
              <a:lnTo>
                <a:pt x="408940" y="2747329"/>
              </a:lnTo>
              <a:lnTo>
                <a:pt x="394018" y="2740661"/>
              </a:lnTo>
              <a:lnTo>
                <a:pt x="379095" y="2733676"/>
              </a:lnTo>
              <a:lnTo>
                <a:pt x="364173" y="2725739"/>
              </a:lnTo>
              <a:lnTo>
                <a:pt x="349568" y="2717801"/>
              </a:lnTo>
              <a:lnTo>
                <a:pt x="335598" y="2709864"/>
              </a:lnTo>
              <a:lnTo>
                <a:pt x="321310" y="2700974"/>
              </a:lnTo>
              <a:lnTo>
                <a:pt x="307023" y="2692084"/>
              </a:lnTo>
              <a:lnTo>
                <a:pt x="293370" y="2682559"/>
              </a:lnTo>
              <a:lnTo>
                <a:pt x="279718" y="2673034"/>
              </a:lnTo>
              <a:lnTo>
                <a:pt x="266065" y="2663191"/>
              </a:lnTo>
              <a:lnTo>
                <a:pt x="253047" y="2652396"/>
              </a:lnTo>
              <a:lnTo>
                <a:pt x="240347" y="2641601"/>
              </a:lnTo>
              <a:lnTo>
                <a:pt x="227647" y="2630489"/>
              </a:lnTo>
              <a:lnTo>
                <a:pt x="214947" y="2619059"/>
              </a:lnTo>
              <a:lnTo>
                <a:pt x="203200" y="2607629"/>
              </a:lnTo>
              <a:lnTo>
                <a:pt x="190817" y="2595563"/>
              </a:lnTo>
              <a:lnTo>
                <a:pt x="179387" y="2582863"/>
              </a:lnTo>
              <a:lnTo>
                <a:pt x="167957" y="2570163"/>
              </a:lnTo>
              <a:lnTo>
                <a:pt x="156845" y="2556828"/>
              </a:lnTo>
              <a:lnTo>
                <a:pt x="146050" y="2543493"/>
              </a:lnTo>
              <a:lnTo>
                <a:pt x="135255" y="2529523"/>
              </a:lnTo>
              <a:lnTo>
                <a:pt x="125095" y="2515553"/>
              </a:lnTo>
              <a:lnTo>
                <a:pt x="115252" y="2500948"/>
              </a:lnTo>
              <a:lnTo>
                <a:pt x="105410" y="2486343"/>
              </a:lnTo>
              <a:lnTo>
                <a:pt x="96202" y="2471103"/>
              </a:lnTo>
              <a:lnTo>
                <a:pt x="87630" y="2456181"/>
              </a:lnTo>
              <a:lnTo>
                <a:pt x="79057" y="2440941"/>
              </a:lnTo>
              <a:lnTo>
                <a:pt x="71437" y="2425383"/>
              </a:lnTo>
              <a:lnTo>
                <a:pt x="63817" y="2409826"/>
              </a:lnTo>
              <a:lnTo>
                <a:pt x="56515" y="2394268"/>
              </a:lnTo>
              <a:lnTo>
                <a:pt x="50165" y="2378076"/>
              </a:lnTo>
              <a:lnTo>
                <a:pt x="43815" y="2362518"/>
              </a:lnTo>
              <a:lnTo>
                <a:pt x="38100" y="2346326"/>
              </a:lnTo>
              <a:lnTo>
                <a:pt x="32385" y="2330451"/>
              </a:lnTo>
              <a:lnTo>
                <a:pt x="27622" y="2313941"/>
              </a:lnTo>
              <a:lnTo>
                <a:pt x="23177" y="2297748"/>
              </a:lnTo>
              <a:lnTo>
                <a:pt x="19050" y="2281556"/>
              </a:lnTo>
              <a:lnTo>
                <a:pt x="15240" y="2265363"/>
              </a:lnTo>
              <a:lnTo>
                <a:pt x="11747" y="2248853"/>
              </a:lnTo>
              <a:lnTo>
                <a:pt x="9207" y="2232343"/>
              </a:lnTo>
              <a:lnTo>
                <a:pt x="6350" y="2216151"/>
              </a:lnTo>
              <a:lnTo>
                <a:pt x="4445" y="2199641"/>
              </a:lnTo>
              <a:lnTo>
                <a:pt x="2540" y="2182813"/>
              </a:lnTo>
              <a:lnTo>
                <a:pt x="1587" y="2166303"/>
              </a:lnTo>
              <a:lnTo>
                <a:pt x="635" y="2149793"/>
              </a:lnTo>
              <a:lnTo>
                <a:pt x="0" y="2133283"/>
              </a:lnTo>
              <a:lnTo>
                <a:pt x="0" y="2117091"/>
              </a:lnTo>
              <a:lnTo>
                <a:pt x="317" y="2100581"/>
              </a:lnTo>
              <a:lnTo>
                <a:pt x="952" y="2084071"/>
              </a:lnTo>
              <a:lnTo>
                <a:pt x="2222" y="2067561"/>
              </a:lnTo>
              <a:lnTo>
                <a:pt x="3810" y="2051051"/>
              </a:lnTo>
              <a:lnTo>
                <a:pt x="5715" y="2034541"/>
              </a:lnTo>
              <a:lnTo>
                <a:pt x="7937" y="2018666"/>
              </a:lnTo>
              <a:lnTo>
                <a:pt x="10795" y="2002473"/>
              </a:lnTo>
              <a:lnTo>
                <a:pt x="13652" y="1986598"/>
              </a:lnTo>
              <a:lnTo>
                <a:pt x="17145" y="1970406"/>
              </a:lnTo>
              <a:lnTo>
                <a:pt x="20955" y="1954213"/>
              </a:lnTo>
              <a:lnTo>
                <a:pt x="24765" y="1938656"/>
              </a:lnTo>
              <a:lnTo>
                <a:pt x="29527" y="1922463"/>
              </a:lnTo>
              <a:lnTo>
                <a:pt x="34290" y="1906906"/>
              </a:lnTo>
              <a:lnTo>
                <a:pt x="39687" y="1891666"/>
              </a:lnTo>
              <a:lnTo>
                <a:pt x="45402" y="1876426"/>
              </a:lnTo>
              <a:lnTo>
                <a:pt x="51752" y="1861186"/>
              </a:lnTo>
              <a:lnTo>
                <a:pt x="58102" y="1845628"/>
              </a:lnTo>
              <a:lnTo>
                <a:pt x="64452" y="1830706"/>
              </a:lnTo>
              <a:lnTo>
                <a:pt x="71755" y="1815783"/>
              </a:lnTo>
              <a:lnTo>
                <a:pt x="79375" y="1800861"/>
              </a:lnTo>
              <a:lnTo>
                <a:pt x="87630" y="1786573"/>
              </a:lnTo>
              <a:lnTo>
                <a:pt x="95567" y="1772286"/>
              </a:lnTo>
              <a:lnTo>
                <a:pt x="104457" y="1757998"/>
              </a:lnTo>
              <a:lnTo>
                <a:pt x="113030" y="1744028"/>
              </a:lnTo>
              <a:lnTo>
                <a:pt x="122872" y="1730376"/>
              </a:lnTo>
              <a:lnTo>
                <a:pt x="132397" y="1716723"/>
              </a:lnTo>
              <a:lnTo>
                <a:pt x="142240" y="1703388"/>
              </a:lnTo>
              <a:lnTo>
                <a:pt x="152717" y="1690053"/>
              </a:lnTo>
              <a:lnTo>
                <a:pt x="163195" y="1677353"/>
              </a:lnTo>
              <a:lnTo>
                <a:pt x="174307" y="1664335"/>
              </a:lnTo>
              <a:lnTo>
                <a:pt x="185737" y="1652270"/>
              </a:lnTo>
              <a:lnTo>
                <a:pt x="197802" y="1639888"/>
              </a:lnTo>
              <a:lnTo>
                <a:pt x="209867" y="1628140"/>
              </a:lnTo>
              <a:lnTo>
                <a:pt x="222250" y="1616075"/>
              </a:lnTo>
              <a:lnTo>
                <a:pt x="235267" y="1604646"/>
              </a:lnTo>
              <a:lnTo>
                <a:pt x="248285" y="1593533"/>
              </a:lnTo>
              <a:lnTo>
                <a:pt x="261937" y="1583056"/>
              </a:lnTo>
              <a:lnTo>
                <a:pt x="275908" y="1572260"/>
              </a:lnTo>
              <a:lnTo>
                <a:pt x="289878" y="1561783"/>
              </a:lnTo>
              <a:lnTo>
                <a:pt x="304165" y="1552258"/>
              </a:lnTo>
              <a:lnTo>
                <a:pt x="319088" y="1542416"/>
              </a:lnTo>
              <a:lnTo>
                <a:pt x="334010" y="1533208"/>
              </a:lnTo>
              <a:lnTo>
                <a:pt x="349250" y="1524318"/>
              </a:lnTo>
              <a:lnTo>
                <a:pt x="364490" y="1516063"/>
              </a:lnTo>
              <a:lnTo>
                <a:pt x="379730" y="1508443"/>
              </a:lnTo>
              <a:lnTo>
                <a:pt x="395605" y="1500823"/>
              </a:lnTo>
              <a:lnTo>
                <a:pt x="411163" y="1493838"/>
              </a:lnTo>
              <a:lnTo>
                <a:pt x="426720" y="1486853"/>
              </a:lnTo>
              <a:lnTo>
                <a:pt x="442913" y="1480821"/>
              </a:lnTo>
              <a:lnTo>
                <a:pt x="459105" y="1475105"/>
              </a:lnTo>
              <a:lnTo>
                <a:pt x="474980" y="1469708"/>
              </a:lnTo>
              <a:lnTo>
                <a:pt x="491173" y="1464628"/>
              </a:lnTo>
              <a:lnTo>
                <a:pt x="507365" y="1460183"/>
              </a:lnTo>
              <a:lnTo>
                <a:pt x="523558" y="1456055"/>
              </a:lnTo>
              <a:lnTo>
                <a:pt x="540068" y="1452245"/>
              </a:lnTo>
              <a:lnTo>
                <a:pt x="556578" y="1449070"/>
              </a:lnTo>
              <a:lnTo>
                <a:pt x="573088" y="1445895"/>
              </a:lnTo>
              <a:lnTo>
                <a:pt x="589598" y="1443356"/>
              </a:lnTo>
              <a:lnTo>
                <a:pt x="605790" y="1441451"/>
              </a:lnTo>
              <a:lnTo>
                <a:pt x="622300" y="1439546"/>
              </a:lnTo>
              <a:lnTo>
                <a:pt x="638810" y="1438275"/>
              </a:lnTo>
              <a:lnTo>
                <a:pt x="655320" y="1437640"/>
              </a:lnTo>
              <a:lnTo>
                <a:pt x="671830" y="1436688"/>
              </a:lnTo>
              <a:close/>
              <a:moveTo>
                <a:pt x="1808801" y="0"/>
              </a:moveTo>
              <a:lnTo>
                <a:pt x="1822779" y="318"/>
              </a:lnTo>
              <a:lnTo>
                <a:pt x="1836121" y="635"/>
              </a:lnTo>
              <a:lnTo>
                <a:pt x="1849463" y="1588"/>
              </a:lnTo>
              <a:lnTo>
                <a:pt x="1862806" y="3177"/>
              </a:lnTo>
              <a:lnTo>
                <a:pt x="1875830" y="4447"/>
              </a:lnTo>
              <a:lnTo>
                <a:pt x="1888855" y="6353"/>
              </a:lnTo>
              <a:lnTo>
                <a:pt x="1901562" y="8894"/>
              </a:lnTo>
              <a:lnTo>
                <a:pt x="1914269" y="11435"/>
              </a:lnTo>
              <a:lnTo>
                <a:pt x="1926658" y="14612"/>
              </a:lnTo>
              <a:lnTo>
                <a:pt x="1939047" y="17471"/>
              </a:lnTo>
              <a:lnTo>
                <a:pt x="1951119" y="21282"/>
              </a:lnTo>
              <a:lnTo>
                <a:pt x="1963190" y="25412"/>
              </a:lnTo>
              <a:lnTo>
                <a:pt x="1974944" y="29859"/>
              </a:lnTo>
              <a:lnTo>
                <a:pt x="1986698" y="34306"/>
              </a:lnTo>
              <a:lnTo>
                <a:pt x="1998452" y="39071"/>
              </a:lnTo>
              <a:lnTo>
                <a:pt x="2009571" y="44471"/>
              </a:lnTo>
              <a:lnTo>
                <a:pt x="2020689" y="49870"/>
              </a:lnTo>
              <a:lnTo>
                <a:pt x="2031490" y="55906"/>
              </a:lnTo>
              <a:lnTo>
                <a:pt x="2042291" y="61941"/>
              </a:lnTo>
              <a:lnTo>
                <a:pt x="2053092" y="67976"/>
              </a:lnTo>
              <a:lnTo>
                <a:pt x="2063257" y="74964"/>
              </a:lnTo>
              <a:lnTo>
                <a:pt x="2073741" y="81953"/>
              </a:lnTo>
              <a:lnTo>
                <a:pt x="2083589" y="89259"/>
              </a:lnTo>
              <a:lnTo>
                <a:pt x="2093754" y="96564"/>
              </a:lnTo>
              <a:lnTo>
                <a:pt x="2103284" y="104506"/>
              </a:lnTo>
              <a:lnTo>
                <a:pt x="2112814" y="112447"/>
              </a:lnTo>
              <a:lnTo>
                <a:pt x="2122027" y="120388"/>
              </a:lnTo>
              <a:lnTo>
                <a:pt x="2131239" y="129282"/>
              </a:lnTo>
              <a:lnTo>
                <a:pt x="2139816" y="138176"/>
              </a:lnTo>
              <a:lnTo>
                <a:pt x="2148711" y="147070"/>
              </a:lnTo>
              <a:lnTo>
                <a:pt x="2157288" y="156282"/>
              </a:lnTo>
              <a:lnTo>
                <a:pt x="2165548" y="165811"/>
              </a:lnTo>
              <a:lnTo>
                <a:pt x="2173490" y="175658"/>
              </a:lnTo>
              <a:lnTo>
                <a:pt x="2181749" y="185505"/>
              </a:lnTo>
              <a:lnTo>
                <a:pt x="2189373" y="195987"/>
              </a:lnTo>
              <a:lnTo>
                <a:pt x="2196680" y="206152"/>
              </a:lnTo>
              <a:lnTo>
                <a:pt x="2203986" y="216952"/>
              </a:lnTo>
              <a:lnTo>
                <a:pt x="2211293" y="227752"/>
              </a:lnTo>
              <a:lnTo>
                <a:pt x="2217646" y="238870"/>
              </a:lnTo>
              <a:lnTo>
                <a:pt x="2224635" y="249987"/>
              </a:lnTo>
              <a:lnTo>
                <a:pt x="2230671" y="261423"/>
              </a:lnTo>
              <a:lnTo>
                <a:pt x="2237024" y="273175"/>
              </a:lnTo>
              <a:lnTo>
                <a:pt x="2243060" y="285246"/>
              </a:lnTo>
              <a:lnTo>
                <a:pt x="2248778" y="296999"/>
              </a:lnTo>
              <a:lnTo>
                <a:pt x="2253861" y="309069"/>
              </a:lnTo>
              <a:lnTo>
                <a:pt x="2259261" y="321458"/>
              </a:lnTo>
              <a:lnTo>
                <a:pt x="2264344" y="334163"/>
              </a:lnTo>
              <a:lnTo>
                <a:pt x="2269427" y="347187"/>
              </a:lnTo>
              <a:lnTo>
                <a:pt x="2273874" y="359575"/>
              </a:lnTo>
              <a:lnTo>
                <a:pt x="2278004" y="372599"/>
              </a:lnTo>
              <a:lnTo>
                <a:pt x="2282452" y="386257"/>
              </a:lnTo>
              <a:lnTo>
                <a:pt x="2286264" y="399598"/>
              </a:lnTo>
              <a:lnTo>
                <a:pt x="2290076" y="412939"/>
              </a:lnTo>
              <a:lnTo>
                <a:pt x="2292935" y="426598"/>
              </a:lnTo>
              <a:lnTo>
                <a:pt x="2296429" y="440575"/>
              </a:lnTo>
              <a:lnTo>
                <a:pt x="2299288" y="454233"/>
              </a:lnTo>
              <a:lnTo>
                <a:pt x="2301830" y="468527"/>
              </a:lnTo>
              <a:lnTo>
                <a:pt x="2304053" y="482504"/>
              </a:lnTo>
              <a:lnTo>
                <a:pt x="2306595" y="497116"/>
              </a:lnTo>
              <a:lnTo>
                <a:pt x="2308501" y="511410"/>
              </a:lnTo>
              <a:lnTo>
                <a:pt x="2309772" y="526339"/>
              </a:lnTo>
              <a:lnTo>
                <a:pt x="2311360" y="540633"/>
              </a:lnTo>
              <a:lnTo>
                <a:pt x="2312630" y="555245"/>
              </a:lnTo>
              <a:lnTo>
                <a:pt x="2313266" y="570174"/>
              </a:lnTo>
              <a:lnTo>
                <a:pt x="2320255" y="573033"/>
              </a:lnTo>
              <a:lnTo>
                <a:pt x="2327244" y="576209"/>
              </a:lnTo>
              <a:lnTo>
                <a:pt x="2333597" y="579704"/>
              </a:lnTo>
              <a:lnTo>
                <a:pt x="2339633" y="583515"/>
              </a:lnTo>
              <a:lnTo>
                <a:pt x="2345351" y="587645"/>
              </a:lnTo>
              <a:lnTo>
                <a:pt x="2350751" y="592727"/>
              </a:lnTo>
              <a:lnTo>
                <a:pt x="2356152" y="597809"/>
              </a:lnTo>
              <a:lnTo>
                <a:pt x="2361234" y="603527"/>
              </a:lnTo>
              <a:lnTo>
                <a:pt x="2365364" y="609562"/>
              </a:lnTo>
              <a:lnTo>
                <a:pt x="2369494" y="616233"/>
              </a:lnTo>
              <a:lnTo>
                <a:pt x="2372988" y="622903"/>
              </a:lnTo>
              <a:lnTo>
                <a:pt x="2376483" y="630527"/>
              </a:lnTo>
              <a:lnTo>
                <a:pt x="2379024" y="638786"/>
              </a:lnTo>
              <a:lnTo>
                <a:pt x="2381566" y="647362"/>
              </a:lnTo>
              <a:lnTo>
                <a:pt x="2383472" y="656574"/>
              </a:lnTo>
              <a:lnTo>
                <a:pt x="2384425" y="666103"/>
              </a:lnTo>
              <a:lnTo>
                <a:pt x="2385378" y="674362"/>
              </a:lnTo>
              <a:lnTo>
                <a:pt x="2385695" y="681985"/>
              </a:lnTo>
              <a:lnTo>
                <a:pt x="2386013" y="689927"/>
              </a:lnTo>
              <a:lnTo>
                <a:pt x="2385695" y="698503"/>
              </a:lnTo>
              <a:lnTo>
                <a:pt x="2385378" y="706444"/>
              </a:lnTo>
              <a:lnTo>
                <a:pt x="2384425" y="714703"/>
              </a:lnTo>
              <a:lnTo>
                <a:pt x="2383472" y="723279"/>
              </a:lnTo>
              <a:lnTo>
                <a:pt x="2381883" y="731538"/>
              </a:lnTo>
              <a:lnTo>
                <a:pt x="2380295" y="740115"/>
              </a:lnTo>
              <a:lnTo>
                <a:pt x="2378389" y="748373"/>
              </a:lnTo>
              <a:lnTo>
                <a:pt x="2376483" y="756950"/>
              </a:lnTo>
              <a:lnTo>
                <a:pt x="2374259" y="765526"/>
              </a:lnTo>
              <a:lnTo>
                <a:pt x="2371400" y="773467"/>
              </a:lnTo>
              <a:lnTo>
                <a:pt x="2368541" y="781726"/>
              </a:lnTo>
              <a:lnTo>
                <a:pt x="2365364" y="789985"/>
              </a:lnTo>
              <a:lnTo>
                <a:pt x="2361870" y="797926"/>
              </a:lnTo>
              <a:lnTo>
                <a:pt x="2358376" y="805550"/>
              </a:lnTo>
              <a:lnTo>
                <a:pt x="2354563" y="813173"/>
              </a:lnTo>
              <a:lnTo>
                <a:pt x="2350434" y="820479"/>
              </a:lnTo>
              <a:lnTo>
                <a:pt x="2346304" y="827785"/>
              </a:lnTo>
              <a:lnTo>
                <a:pt x="2341539" y="834773"/>
              </a:lnTo>
              <a:lnTo>
                <a:pt x="2337091" y="841444"/>
              </a:lnTo>
              <a:lnTo>
                <a:pt x="2332009" y="848114"/>
              </a:lnTo>
              <a:lnTo>
                <a:pt x="2326608" y="854149"/>
              </a:lnTo>
              <a:lnTo>
                <a:pt x="2321843" y="859867"/>
              </a:lnTo>
              <a:lnTo>
                <a:pt x="2316125" y="865585"/>
              </a:lnTo>
              <a:lnTo>
                <a:pt x="2310407" y="870667"/>
              </a:lnTo>
              <a:lnTo>
                <a:pt x="2304689" y="875432"/>
              </a:lnTo>
              <a:lnTo>
                <a:pt x="2298335" y="879879"/>
              </a:lnTo>
              <a:lnTo>
                <a:pt x="2292300" y="884008"/>
              </a:lnTo>
              <a:lnTo>
                <a:pt x="2285628" y="887502"/>
              </a:lnTo>
              <a:lnTo>
                <a:pt x="2279275" y="890996"/>
              </a:lnTo>
              <a:lnTo>
                <a:pt x="2273239" y="915137"/>
              </a:lnTo>
              <a:lnTo>
                <a:pt x="2266250" y="938643"/>
              </a:lnTo>
              <a:lnTo>
                <a:pt x="2258626" y="962467"/>
              </a:lnTo>
              <a:lnTo>
                <a:pt x="2251002" y="986290"/>
              </a:lnTo>
              <a:lnTo>
                <a:pt x="2242425" y="1009161"/>
              </a:lnTo>
              <a:lnTo>
                <a:pt x="2233212" y="1032031"/>
              </a:lnTo>
              <a:lnTo>
                <a:pt x="2223682" y="1054584"/>
              </a:lnTo>
              <a:lnTo>
                <a:pt x="2213834" y="1076819"/>
              </a:lnTo>
              <a:lnTo>
                <a:pt x="2203351" y="1098419"/>
              </a:lnTo>
              <a:lnTo>
                <a:pt x="2192232" y="1119701"/>
              </a:lnTo>
              <a:lnTo>
                <a:pt x="2180479" y="1140348"/>
              </a:lnTo>
              <a:lnTo>
                <a:pt x="2168407" y="1160360"/>
              </a:lnTo>
              <a:lnTo>
                <a:pt x="2155700" y="1179736"/>
              </a:lnTo>
              <a:lnTo>
                <a:pt x="2142358" y="1198477"/>
              </a:lnTo>
              <a:lnTo>
                <a:pt x="2128380" y="1216901"/>
              </a:lnTo>
              <a:lnTo>
                <a:pt x="2114403" y="1234054"/>
              </a:lnTo>
              <a:lnTo>
                <a:pt x="2106779" y="1242630"/>
              </a:lnTo>
              <a:lnTo>
                <a:pt x="2099472" y="1250889"/>
              </a:lnTo>
              <a:lnTo>
                <a:pt x="2091848" y="1259148"/>
              </a:lnTo>
              <a:lnTo>
                <a:pt x="2083589" y="1266771"/>
              </a:lnTo>
              <a:lnTo>
                <a:pt x="2075647" y="1274395"/>
              </a:lnTo>
              <a:lnTo>
                <a:pt x="2067705" y="1282018"/>
              </a:lnTo>
              <a:lnTo>
                <a:pt x="2059445" y="1289006"/>
              </a:lnTo>
              <a:lnTo>
                <a:pt x="2051186" y="1295994"/>
              </a:lnTo>
              <a:lnTo>
                <a:pt x="2042609" y="1302665"/>
              </a:lnTo>
              <a:lnTo>
                <a:pt x="2034032" y="1309018"/>
              </a:lnTo>
              <a:lnTo>
                <a:pt x="2025137" y="1315688"/>
              </a:lnTo>
              <a:lnTo>
                <a:pt x="2016242" y="1321724"/>
              </a:lnTo>
              <a:lnTo>
                <a:pt x="2007029" y="1327441"/>
              </a:lnTo>
              <a:lnTo>
                <a:pt x="1997817" y="1332841"/>
              </a:lnTo>
              <a:lnTo>
                <a:pt x="1988922" y="1338241"/>
              </a:lnTo>
              <a:lnTo>
                <a:pt x="1979074" y="1343324"/>
              </a:lnTo>
              <a:lnTo>
                <a:pt x="1969544" y="1348088"/>
              </a:lnTo>
              <a:lnTo>
                <a:pt x="1960014" y="1352535"/>
              </a:lnTo>
              <a:lnTo>
                <a:pt x="1950166" y="1356665"/>
              </a:lnTo>
              <a:lnTo>
                <a:pt x="1940000" y="1360477"/>
              </a:lnTo>
              <a:lnTo>
                <a:pt x="1929835" y="1364288"/>
              </a:lnTo>
              <a:lnTo>
                <a:pt x="1919352" y="1367782"/>
              </a:lnTo>
              <a:lnTo>
                <a:pt x="1909186" y="1370641"/>
              </a:lnTo>
              <a:lnTo>
                <a:pt x="1898703" y="1373500"/>
              </a:lnTo>
              <a:lnTo>
                <a:pt x="1888220" y="1375724"/>
              </a:lnTo>
              <a:lnTo>
                <a:pt x="1877101" y="1377947"/>
              </a:lnTo>
              <a:lnTo>
                <a:pt x="1865982" y="1379853"/>
              </a:lnTo>
              <a:lnTo>
                <a:pt x="1854864" y="1381123"/>
              </a:lnTo>
              <a:lnTo>
                <a:pt x="1843745" y="1382712"/>
              </a:lnTo>
              <a:lnTo>
                <a:pt x="1832309" y="1383347"/>
              </a:lnTo>
              <a:lnTo>
                <a:pt x="1820873" y="1383665"/>
              </a:lnTo>
              <a:lnTo>
                <a:pt x="1808801" y="1384300"/>
              </a:lnTo>
              <a:lnTo>
                <a:pt x="1797365" y="1383665"/>
              </a:lnTo>
              <a:lnTo>
                <a:pt x="1785929" y="1383347"/>
              </a:lnTo>
              <a:lnTo>
                <a:pt x="1774493" y="1382712"/>
              </a:lnTo>
              <a:lnTo>
                <a:pt x="1763374" y="1381441"/>
              </a:lnTo>
              <a:lnTo>
                <a:pt x="1752256" y="1379853"/>
              </a:lnTo>
              <a:lnTo>
                <a:pt x="1741137" y="1377947"/>
              </a:lnTo>
              <a:lnTo>
                <a:pt x="1730336" y="1375724"/>
              </a:lnTo>
              <a:lnTo>
                <a:pt x="1719535" y="1373500"/>
              </a:lnTo>
              <a:lnTo>
                <a:pt x="1709052" y="1370641"/>
              </a:lnTo>
              <a:lnTo>
                <a:pt x="1698569" y="1367782"/>
              </a:lnTo>
              <a:lnTo>
                <a:pt x="1688721" y="1364606"/>
              </a:lnTo>
              <a:lnTo>
                <a:pt x="1678238" y="1360794"/>
              </a:lnTo>
              <a:lnTo>
                <a:pt x="1668390" y="1356982"/>
              </a:lnTo>
              <a:lnTo>
                <a:pt x="1658542" y="1352853"/>
              </a:lnTo>
              <a:lnTo>
                <a:pt x="1649012" y="1348088"/>
              </a:lnTo>
              <a:lnTo>
                <a:pt x="1639164" y="1343641"/>
              </a:lnTo>
              <a:lnTo>
                <a:pt x="1630269" y="1338559"/>
              </a:lnTo>
              <a:lnTo>
                <a:pt x="1620421" y="1333794"/>
              </a:lnTo>
              <a:lnTo>
                <a:pt x="1611526" y="1327759"/>
              </a:lnTo>
              <a:lnTo>
                <a:pt x="1602632" y="1322042"/>
              </a:lnTo>
              <a:lnTo>
                <a:pt x="1593737" y="1316324"/>
              </a:lnTo>
              <a:lnTo>
                <a:pt x="1584842" y="1309971"/>
              </a:lnTo>
              <a:lnTo>
                <a:pt x="1576265" y="1303936"/>
              </a:lnTo>
              <a:lnTo>
                <a:pt x="1567688" y="1296947"/>
              </a:lnTo>
              <a:lnTo>
                <a:pt x="1559746" y="1289959"/>
              </a:lnTo>
              <a:lnTo>
                <a:pt x="1551169" y="1282653"/>
              </a:lnTo>
              <a:lnTo>
                <a:pt x="1543227" y="1275348"/>
              </a:lnTo>
              <a:lnTo>
                <a:pt x="1535285" y="1267724"/>
              </a:lnTo>
              <a:lnTo>
                <a:pt x="1527661" y="1260100"/>
              </a:lnTo>
              <a:lnTo>
                <a:pt x="1520037" y="1252159"/>
              </a:lnTo>
              <a:lnTo>
                <a:pt x="1512095" y="1244218"/>
              </a:lnTo>
              <a:lnTo>
                <a:pt x="1505106" y="1235642"/>
              </a:lnTo>
              <a:lnTo>
                <a:pt x="1490811" y="1218489"/>
              </a:lnTo>
              <a:lnTo>
                <a:pt x="1477151" y="1200383"/>
              </a:lnTo>
              <a:lnTo>
                <a:pt x="1463491" y="1181642"/>
              </a:lnTo>
              <a:lnTo>
                <a:pt x="1451102" y="1162583"/>
              </a:lnTo>
              <a:lnTo>
                <a:pt x="1438712" y="1142572"/>
              </a:lnTo>
              <a:lnTo>
                <a:pt x="1426958" y="1121925"/>
              </a:lnTo>
              <a:lnTo>
                <a:pt x="1415840" y="1101278"/>
              </a:lnTo>
              <a:lnTo>
                <a:pt x="1405357" y="1079678"/>
              </a:lnTo>
              <a:lnTo>
                <a:pt x="1395191" y="1057760"/>
              </a:lnTo>
              <a:lnTo>
                <a:pt x="1385979" y="1035525"/>
              </a:lnTo>
              <a:lnTo>
                <a:pt x="1376766" y="1012972"/>
              </a:lnTo>
              <a:lnTo>
                <a:pt x="1368189" y="989467"/>
              </a:lnTo>
              <a:lnTo>
                <a:pt x="1360247" y="966278"/>
              </a:lnTo>
              <a:lnTo>
                <a:pt x="1352941" y="943090"/>
              </a:lnTo>
              <a:lnTo>
                <a:pt x="1346269" y="919267"/>
              </a:lnTo>
              <a:lnTo>
                <a:pt x="1339598" y="895126"/>
              </a:lnTo>
              <a:lnTo>
                <a:pt x="1332292" y="892902"/>
              </a:lnTo>
              <a:lnTo>
                <a:pt x="1324985" y="889726"/>
              </a:lnTo>
              <a:lnTo>
                <a:pt x="1318314" y="886232"/>
              </a:lnTo>
              <a:lnTo>
                <a:pt x="1311325" y="882420"/>
              </a:lnTo>
              <a:lnTo>
                <a:pt x="1304654" y="878290"/>
              </a:lnTo>
              <a:lnTo>
                <a:pt x="1298619" y="873208"/>
              </a:lnTo>
              <a:lnTo>
                <a:pt x="1292265" y="867808"/>
              </a:lnTo>
              <a:lnTo>
                <a:pt x="1286547" y="862726"/>
              </a:lnTo>
              <a:lnTo>
                <a:pt x="1280829" y="856373"/>
              </a:lnTo>
              <a:lnTo>
                <a:pt x="1274793" y="850020"/>
              </a:lnTo>
              <a:lnTo>
                <a:pt x="1269710" y="843032"/>
              </a:lnTo>
              <a:lnTo>
                <a:pt x="1264627" y="836044"/>
              </a:lnTo>
              <a:lnTo>
                <a:pt x="1259545" y="828738"/>
              </a:lnTo>
              <a:lnTo>
                <a:pt x="1255097" y="821114"/>
              </a:lnTo>
              <a:lnTo>
                <a:pt x="1250968" y="813491"/>
              </a:lnTo>
              <a:lnTo>
                <a:pt x="1246520" y="805550"/>
              </a:lnTo>
              <a:lnTo>
                <a:pt x="1242708" y="796973"/>
              </a:lnTo>
              <a:lnTo>
                <a:pt x="1239214" y="788714"/>
              </a:lnTo>
              <a:lnTo>
                <a:pt x="1236037" y="780138"/>
              </a:lnTo>
              <a:lnTo>
                <a:pt x="1232860" y="771562"/>
              </a:lnTo>
              <a:lnTo>
                <a:pt x="1230001" y="762667"/>
              </a:lnTo>
              <a:lnTo>
                <a:pt x="1227460" y="753773"/>
              </a:lnTo>
              <a:lnTo>
                <a:pt x="1225554" y="745197"/>
              </a:lnTo>
              <a:lnTo>
                <a:pt x="1223648" y="735985"/>
              </a:lnTo>
              <a:lnTo>
                <a:pt x="1222059" y="727091"/>
              </a:lnTo>
              <a:lnTo>
                <a:pt x="1220471" y="718197"/>
              </a:lnTo>
              <a:lnTo>
                <a:pt x="1219836" y="708985"/>
              </a:lnTo>
              <a:lnTo>
                <a:pt x="1219200" y="700409"/>
              </a:lnTo>
              <a:lnTo>
                <a:pt x="1219200" y="691832"/>
              </a:lnTo>
              <a:lnTo>
                <a:pt x="1219200" y="682938"/>
              </a:lnTo>
              <a:lnTo>
                <a:pt x="1219518" y="674680"/>
              </a:lnTo>
              <a:lnTo>
                <a:pt x="1220153" y="666103"/>
              </a:lnTo>
              <a:lnTo>
                <a:pt x="1221742" y="655621"/>
              </a:lnTo>
              <a:lnTo>
                <a:pt x="1223648" y="645456"/>
              </a:lnTo>
              <a:lnTo>
                <a:pt x="1226824" y="635927"/>
              </a:lnTo>
              <a:lnTo>
                <a:pt x="1229683" y="627350"/>
              </a:lnTo>
              <a:lnTo>
                <a:pt x="1233496" y="618774"/>
              </a:lnTo>
              <a:lnTo>
                <a:pt x="1237943" y="611468"/>
              </a:lnTo>
              <a:lnTo>
                <a:pt x="1242708" y="604162"/>
              </a:lnTo>
              <a:lnTo>
                <a:pt x="1248108" y="598127"/>
              </a:lnTo>
              <a:lnTo>
                <a:pt x="1253827" y="592409"/>
              </a:lnTo>
              <a:lnTo>
                <a:pt x="1259862" y="587009"/>
              </a:lnTo>
              <a:lnTo>
                <a:pt x="1266534" y="581927"/>
              </a:lnTo>
              <a:lnTo>
                <a:pt x="1273522" y="577798"/>
              </a:lnTo>
              <a:lnTo>
                <a:pt x="1280829" y="574304"/>
              </a:lnTo>
              <a:lnTo>
                <a:pt x="1288453" y="570809"/>
              </a:lnTo>
              <a:lnTo>
                <a:pt x="1296395" y="568268"/>
              </a:lnTo>
              <a:lnTo>
                <a:pt x="1304654" y="566045"/>
              </a:lnTo>
              <a:lnTo>
                <a:pt x="1305607" y="551115"/>
              </a:lnTo>
              <a:lnTo>
                <a:pt x="1306560" y="536504"/>
              </a:lnTo>
              <a:lnTo>
                <a:pt x="1308149" y="521892"/>
              </a:lnTo>
              <a:lnTo>
                <a:pt x="1310055" y="507598"/>
              </a:lnTo>
              <a:lnTo>
                <a:pt x="1311961" y="493304"/>
              </a:lnTo>
              <a:lnTo>
                <a:pt x="1314502" y="479010"/>
              </a:lnTo>
              <a:lnTo>
                <a:pt x="1316726" y="465033"/>
              </a:lnTo>
              <a:lnTo>
                <a:pt x="1319267" y="450739"/>
              </a:lnTo>
              <a:lnTo>
                <a:pt x="1322444" y="437081"/>
              </a:lnTo>
              <a:lnTo>
                <a:pt x="1325303" y="423104"/>
              </a:lnTo>
              <a:lnTo>
                <a:pt x="1328797" y="409763"/>
              </a:lnTo>
              <a:lnTo>
                <a:pt x="1332610" y="396422"/>
              </a:lnTo>
              <a:lnTo>
                <a:pt x="1336422" y="383081"/>
              </a:lnTo>
              <a:lnTo>
                <a:pt x="1340869" y="370057"/>
              </a:lnTo>
              <a:lnTo>
                <a:pt x="1344999" y="357034"/>
              </a:lnTo>
              <a:lnTo>
                <a:pt x="1349446" y="344010"/>
              </a:lnTo>
              <a:lnTo>
                <a:pt x="1354529" y="331305"/>
              </a:lnTo>
              <a:lnTo>
                <a:pt x="1359612" y="319234"/>
              </a:lnTo>
              <a:lnTo>
                <a:pt x="1365012" y="306528"/>
              </a:lnTo>
              <a:lnTo>
                <a:pt x="1370095" y="294775"/>
              </a:lnTo>
              <a:lnTo>
                <a:pt x="1376131" y="282705"/>
              </a:lnTo>
              <a:lnTo>
                <a:pt x="1382167" y="270952"/>
              </a:lnTo>
              <a:lnTo>
                <a:pt x="1388202" y="259517"/>
              </a:lnTo>
              <a:lnTo>
                <a:pt x="1394873" y="248081"/>
              </a:lnTo>
              <a:lnTo>
                <a:pt x="1401227" y="236964"/>
              </a:lnTo>
              <a:lnTo>
                <a:pt x="1408216" y="225846"/>
              </a:lnTo>
              <a:lnTo>
                <a:pt x="1414887" y="215046"/>
              </a:lnTo>
              <a:lnTo>
                <a:pt x="1422193" y="204246"/>
              </a:lnTo>
              <a:lnTo>
                <a:pt x="1429817" y="194082"/>
              </a:lnTo>
              <a:lnTo>
                <a:pt x="1437759" y="183917"/>
              </a:lnTo>
              <a:lnTo>
                <a:pt x="1445701" y="174070"/>
              </a:lnTo>
              <a:lnTo>
                <a:pt x="1453643" y="164541"/>
              </a:lnTo>
              <a:lnTo>
                <a:pt x="1461585" y="155011"/>
              </a:lnTo>
              <a:lnTo>
                <a:pt x="1470480" y="145799"/>
              </a:lnTo>
              <a:lnTo>
                <a:pt x="1479057" y="136588"/>
              </a:lnTo>
              <a:lnTo>
                <a:pt x="1488269" y="128329"/>
              </a:lnTo>
              <a:lnTo>
                <a:pt x="1496846" y="119753"/>
              </a:lnTo>
              <a:lnTo>
                <a:pt x="1506377" y="111494"/>
              </a:lnTo>
              <a:lnTo>
                <a:pt x="1515589" y="103235"/>
              </a:lnTo>
              <a:lnTo>
                <a:pt x="1525755" y="95611"/>
              </a:lnTo>
              <a:lnTo>
                <a:pt x="1535285" y="88306"/>
              </a:lnTo>
              <a:lnTo>
                <a:pt x="1545133" y="81000"/>
              </a:lnTo>
              <a:lnTo>
                <a:pt x="1555616" y="74329"/>
              </a:lnTo>
              <a:lnTo>
                <a:pt x="1565781" y="67659"/>
              </a:lnTo>
              <a:lnTo>
                <a:pt x="1576582" y="61306"/>
              </a:lnTo>
              <a:lnTo>
                <a:pt x="1587383" y="54953"/>
              </a:lnTo>
              <a:lnTo>
                <a:pt x="1597866" y="49235"/>
              </a:lnTo>
              <a:lnTo>
                <a:pt x="1608985" y="44153"/>
              </a:lnTo>
              <a:lnTo>
                <a:pt x="1620421" y="38753"/>
              </a:lnTo>
              <a:lnTo>
                <a:pt x="1632175" y="33988"/>
              </a:lnTo>
              <a:lnTo>
                <a:pt x="1643611" y="29541"/>
              </a:lnTo>
              <a:lnTo>
                <a:pt x="1655365" y="25412"/>
              </a:lnTo>
              <a:lnTo>
                <a:pt x="1667119" y="20965"/>
              </a:lnTo>
              <a:lnTo>
                <a:pt x="1679508" y="17471"/>
              </a:lnTo>
              <a:lnTo>
                <a:pt x="1691898" y="14294"/>
              </a:lnTo>
              <a:lnTo>
                <a:pt x="1703969" y="11435"/>
              </a:lnTo>
              <a:lnTo>
                <a:pt x="1716676" y="8894"/>
              </a:lnTo>
              <a:lnTo>
                <a:pt x="1729383" y="6353"/>
              </a:lnTo>
              <a:lnTo>
                <a:pt x="1742408" y="4447"/>
              </a:lnTo>
              <a:lnTo>
                <a:pt x="1755432" y="3177"/>
              </a:lnTo>
              <a:lnTo>
                <a:pt x="1768457" y="1588"/>
              </a:lnTo>
              <a:lnTo>
                <a:pt x="1781799" y="635"/>
              </a:lnTo>
              <a:lnTo>
                <a:pt x="1795459" y="318"/>
              </a:lnTo>
              <a:lnTo>
                <a:pt x="1808801" y="0"/>
              </a:lnTo>
              <a:close/>
            </a:path>
          </a:pathLst>
        </a:custGeom>
        <a:solidFill>
          <a:srgbClr val="FFFF00"/>
        </a:solidFill>
        <a:ln>
          <a:noFill/>
        </a:ln>
      </xdr:spPr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/>
        <a:p>
          <a:pPr algn="ctr"/>
          <a:endParaRPr/>
        </a:p>
      </xdr:txBody>
    </xdr:sp>
    <xdr:clientData/>
  </xdr:twoCellAnchor>
  <xdr:twoCellAnchor>
    <xdr:from>
      <xdr:col>2</xdr:col>
      <xdr:colOff>332740</xdr:colOff>
      <xdr:row>5</xdr:row>
      <xdr:rowOff>222250</xdr:rowOff>
    </xdr:from>
    <xdr:to>
      <xdr:col>2</xdr:col>
      <xdr:colOff>838200</xdr:colOff>
      <xdr:row>7</xdr:row>
      <xdr:rowOff>1905</xdr:rowOff>
    </xdr:to>
    <xdr:sp macro="" textlink="">
      <xdr:nvSpPr>
        <xdr:cNvPr id="4" name="书写"/>
        <xdr:cNvSpPr/>
      </xdr:nvSpPr>
      <xdr:spPr>
        <a:xfrm>
          <a:off x="1342390" y="1460500"/>
          <a:ext cx="505460" cy="465455"/>
        </a:xfrm>
        <a:custGeom>
          <a:avLst/>
          <a:gdLst>
            <a:gd name="T0" fmla="*/ 1767542 w 3927"/>
            <a:gd name="T1" fmla="*/ 308011 h 3928"/>
            <a:gd name="T2" fmla="*/ 1684137 w 3927"/>
            <a:gd name="T3" fmla="*/ 390514 h 3928"/>
            <a:gd name="T4" fmla="*/ 1406885 w 3927"/>
            <a:gd name="T5" fmla="*/ 115046 h 3928"/>
            <a:gd name="T6" fmla="*/ 1490290 w 3927"/>
            <a:gd name="T7" fmla="*/ 32084 h 3928"/>
            <a:gd name="T8" fmla="*/ 1597525 w 3927"/>
            <a:gd name="T9" fmla="*/ 28876 h 3928"/>
            <a:gd name="T10" fmla="*/ 1770750 w 3927"/>
            <a:gd name="T11" fmla="*/ 200757 h 3928"/>
            <a:gd name="T12" fmla="*/ 1767542 w 3927"/>
            <a:gd name="T13" fmla="*/ 308011 h 3928"/>
            <a:gd name="T14" fmla="*/ 1032021 w 3927"/>
            <a:gd name="T15" fmla="*/ 1039078 h 3928"/>
            <a:gd name="T16" fmla="*/ 754768 w 3927"/>
            <a:gd name="T17" fmla="*/ 763152 h 3928"/>
            <a:gd name="T18" fmla="*/ 1364724 w 3927"/>
            <a:gd name="T19" fmla="*/ 156756 h 3928"/>
            <a:gd name="T20" fmla="*/ 1641977 w 3927"/>
            <a:gd name="T21" fmla="*/ 432682 h 3928"/>
            <a:gd name="T22" fmla="*/ 1032021 w 3927"/>
            <a:gd name="T23" fmla="*/ 1039078 h 3928"/>
            <a:gd name="T24" fmla="*/ 993526 w 3927"/>
            <a:gd name="T25" fmla="*/ 1077121 h 3928"/>
            <a:gd name="T26" fmla="*/ 605373 w 3927"/>
            <a:gd name="T27" fmla="*/ 1187584 h 3928"/>
            <a:gd name="T28" fmla="*/ 716274 w 3927"/>
            <a:gd name="T29" fmla="*/ 801653 h 3928"/>
            <a:gd name="T30" fmla="*/ 993526 w 3927"/>
            <a:gd name="T31" fmla="*/ 1077121 h 3928"/>
            <a:gd name="T32" fmla="*/ 352867 w 3927"/>
            <a:gd name="T33" fmla="*/ 226883 h 3928"/>
            <a:gd name="T34" fmla="*/ 179641 w 3927"/>
            <a:gd name="T35" fmla="*/ 400597 h 3928"/>
            <a:gd name="T36" fmla="*/ 179641 w 3927"/>
            <a:gd name="T37" fmla="*/ 1447468 h 3928"/>
            <a:gd name="T38" fmla="*/ 352867 w 3927"/>
            <a:gd name="T39" fmla="*/ 1620724 h 3928"/>
            <a:gd name="T40" fmla="*/ 1400011 w 3927"/>
            <a:gd name="T41" fmla="*/ 1620724 h 3928"/>
            <a:gd name="T42" fmla="*/ 1573236 w 3927"/>
            <a:gd name="T43" fmla="*/ 1447468 h 3928"/>
            <a:gd name="T44" fmla="*/ 1573236 w 3927"/>
            <a:gd name="T45" fmla="*/ 759485 h 3928"/>
            <a:gd name="T46" fmla="*/ 1752419 w 3927"/>
            <a:gd name="T47" fmla="*/ 585771 h 3928"/>
            <a:gd name="T48" fmla="*/ 1752419 w 3927"/>
            <a:gd name="T49" fmla="*/ 1511178 h 3928"/>
            <a:gd name="T50" fmla="*/ 1457753 w 3927"/>
            <a:gd name="T51" fmla="*/ 1800397 h 3928"/>
            <a:gd name="T52" fmla="*/ 289168 w 3927"/>
            <a:gd name="T53" fmla="*/ 1800397 h 3928"/>
            <a:gd name="T54" fmla="*/ 0 w 3927"/>
            <a:gd name="T55" fmla="*/ 1511178 h 3928"/>
            <a:gd name="T56" fmla="*/ 0 w 3927"/>
            <a:gd name="T57" fmla="*/ 354304 h 3928"/>
            <a:gd name="T58" fmla="*/ 289168 w 3927"/>
            <a:gd name="T59" fmla="*/ 47210 h 3928"/>
            <a:gd name="T60" fmla="*/ 1214412 w 3927"/>
            <a:gd name="T61" fmla="*/ 47210 h 3928"/>
            <a:gd name="T62" fmla="*/ 1040728 w 3927"/>
            <a:gd name="T63" fmla="*/ 226883 h 3928"/>
            <a:gd name="T64" fmla="*/ 352867 w 3927"/>
            <a:gd name="T65" fmla="*/ 226883 h 3928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0" t="0" r="r" b="b"/>
          <a:pathLst>
            <a:path w="3927" h="3928">
              <a:moveTo>
                <a:pt x="3857" y="672"/>
              </a:moveTo>
              <a:cubicBezTo>
                <a:pt x="3675" y="852"/>
                <a:pt x="3675" y="852"/>
                <a:pt x="3675" y="852"/>
              </a:cubicBezTo>
              <a:cubicBezTo>
                <a:pt x="3070" y="251"/>
                <a:pt x="3070" y="251"/>
                <a:pt x="3070" y="251"/>
              </a:cubicBezTo>
              <a:cubicBezTo>
                <a:pt x="3252" y="70"/>
                <a:pt x="3252" y="70"/>
                <a:pt x="3252" y="70"/>
              </a:cubicBezTo>
              <a:cubicBezTo>
                <a:pt x="3319" y="4"/>
                <a:pt x="3424" y="0"/>
                <a:pt x="3486" y="63"/>
              </a:cubicBezTo>
              <a:cubicBezTo>
                <a:pt x="3864" y="438"/>
                <a:pt x="3864" y="438"/>
                <a:pt x="3864" y="438"/>
              </a:cubicBezTo>
              <a:cubicBezTo>
                <a:pt x="3927" y="501"/>
                <a:pt x="3924" y="605"/>
                <a:pt x="3857" y="672"/>
              </a:cubicBezTo>
              <a:close/>
              <a:moveTo>
                <a:pt x="2252" y="2267"/>
              </a:moveTo>
              <a:cubicBezTo>
                <a:pt x="1647" y="1665"/>
                <a:pt x="1647" y="1665"/>
                <a:pt x="1647" y="1665"/>
              </a:cubicBezTo>
              <a:cubicBezTo>
                <a:pt x="2978" y="342"/>
                <a:pt x="2978" y="342"/>
                <a:pt x="2978" y="342"/>
              </a:cubicBezTo>
              <a:cubicBezTo>
                <a:pt x="3583" y="944"/>
                <a:pt x="3583" y="944"/>
                <a:pt x="3583" y="944"/>
              </a:cubicBezTo>
              <a:lnTo>
                <a:pt x="2252" y="2267"/>
              </a:lnTo>
              <a:close/>
              <a:moveTo>
                <a:pt x="2168" y="2350"/>
              </a:moveTo>
              <a:cubicBezTo>
                <a:pt x="1321" y="2591"/>
                <a:pt x="1321" y="2591"/>
                <a:pt x="1321" y="2591"/>
              </a:cubicBezTo>
              <a:cubicBezTo>
                <a:pt x="1563" y="1749"/>
                <a:pt x="1563" y="1749"/>
                <a:pt x="1563" y="1749"/>
              </a:cubicBezTo>
              <a:lnTo>
                <a:pt x="2168" y="2350"/>
              </a:lnTo>
              <a:close/>
              <a:moveTo>
                <a:pt x="770" y="495"/>
              </a:moveTo>
              <a:cubicBezTo>
                <a:pt x="561" y="495"/>
                <a:pt x="392" y="665"/>
                <a:pt x="392" y="874"/>
              </a:cubicBezTo>
              <a:cubicBezTo>
                <a:pt x="392" y="3158"/>
                <a:pt x="392" y="3158"/>
                <a:pt x="392" y="3158"/>
              </a:cubicBezTo>
              <a:cubicBezTo>
                <a:pt x="392" y="3367"/>
                <a:pt x="561" y="3536"/>
                <a:pt x="770" y="3536"/>
              </a:cubicBezTo>
              <a:cubicBezTo>
                <a:pt x="3055" y="3536"/>
                <a:pt x="3055" y="3536"/>
                <a:pt x="3055" y="3536"/>
              </a:cubicBezTo>
              <a:cubicBezTo>
                <a:pt x="3264" y="3536"/>
                <a:pt x="3433" y="3367"/>
                <a:pt x="3433" y="3158"/>
              </a:cubicBezTo>
              <a:cubicBezTo>
                <a:pt x="3433" y="1657"/>
                <a:pt x="3433" y="1657"/>
                <a:pt x="3433" y="1657"/>
              </a:cubicBezTo>
              <a:cubicBezTo>
                <a:pt x="3824" y="1278"/>
                <a:pt x="3824" y="1278"/>
                <a:pt x="3824" y="1278"/>
              </a:cubicBezTo>
              <a:cubicBezTo>
                <a:pt x="3824" y="3297"/>
                <a:pt x="3824" y="3297"/>
                <a:pt x="3824" y="3297"/>
              </a:cubicBezTo>
              <a:cubicBezTo>
                <a:pt x="3824" y="3645"/>
                <a:pt x="3529" y="3928"/>
                <a:pt x="3181" y="3928"/>
              </a:cubicBezTo>
              <a:cubicBezTo>
                <a:pt x="631" y="3928"/>
                <a:pt x="631" y="3928"/>
                <a:pt x="631" y="3928"/>
              </a:cubicBezTo>
              <a:cubicBezTo>
                <a:pt x="283" y="3928"/>
                <a:pt x="0" y="3645"/>
                <a:pt x="0" y="3297"/>
              </a:cubicBezTo>
              <a:cubicBezTo>
                <a:pt x="0" y="773"/>
                <a:pt x="0" y="773"/>
                <a:pt x="0" y="773"/>
              </a:cubicBezTo>
              <a:cubicBezTo>
                <a:pt x="0" y="425"/>
                <a:pt x="283" y="103"/>
                <a:pt x="631" y="103"/>
              </a:cubicBezTo>
              <a:cubicBezTo>
                <a:pt x="2650" y="103"/>
                <a:pt x="2650" y="103"/>
                <a:pt x="2650" y="103"/>
              </a:cubicBezTo>
              <a:cubicBezTo>
                <a:pt x="2271" y="495"/>
                <a:pt x="2271" y="495"/>
                <a:pt x="2271" y="495"/>
              </a:cubicBezTo>
              <a:lnTo>
                <a:pt x="770" y="495"/>
              </a:lnTo>
              <a:close/>
            </a:path>
          </a:pathLst>
        </a:custGeom>
        <a:solidFill>
          <a:srgbClr val="FFFF00"/>
        </a:solidFill>
        <a:ln>
          <a:noFill/>
        </a:ln>
      </xdr:spPr>
      <xdr:txBody>
        <a:bodyPr anchor="ctr" anchorCtr="1"/>
        <a:lstStyle/>
        <a:p>
          <a:pPr algn="l"/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</xdr:colOff>
      <xdr:row>4</xdr:row>
      <xdr:rowOff>19050</xdr:rowOff>
    </xdr:from>
    <xdr:to>
      <xdr:col>11</xdr:col>
      <xdr:colOff>257810</xdr:colOff>
      <xdr:row>25</xdr:row>
      <xdr:rowOff>47625</xdr:rowOff>
    </xdr:to>
    <xdr:pic>
      <xdr:nvPicPr>
        <xdr:cNvPr id="3087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85" y="628650"/>
          <a:ext cx="6943725" cy="32289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53"/>
  </sheetPr>
  <dimension ref="A1:I22"/>
  <sheetViews>
    <sheetView showGridLines="0" topLeftCell="A4" zoomScale="115" zoomScaleNormal="115" workbookViewId="0">
      <selection activeCell="B17" sqref="B17:I17"/>
    </sheetView>
  </sheetViews>
  <sheetFormatPr defaultColWidth="12" defaultRowHeight="28.5" customHeight="1" x14ac:dyDescent="0.15"/>
  <cols>
    <col min="1" max="1" width="8" style="178" customWidth="1"/>
    <col min="2" max="2" width="7.140625" style="178" customWidth="1"/>
    <col min="3" max="3" width="16.7109375" style="178" customWidth="1"/>
    <col min="4" max="4" width="10.7109375" style="178" customWidth="1"/>
    <col min="5" max="5" width="16.7109375" style="178" customWidth="1"/>
    <col min="6" max="6" width="10.7109375" style="178" customWidth="1"/>
    <col min="7" max="7" width="16.7109375" style="178" customWidth="1"/>
    <col min="8" max="8" width="7.140625" style="178" customWidth="1"/>
    <col min="9" max="9" width="7.28515625" style="178" customWidth="1"/>
    <col min="10" max="16384" width="12" style="178"/>
  </cols>
  <sheetData>
    <row r="1" spans="1:9" ht="12" customHeight="1" x14ac:dyDescent="0.15">
      <c r="A1" s="179"/>
      <c r="B1" s="179"/>
      <c r="C1" s="179"/>
      <c r="D1" s="179"/>
      <c r="E1" s="179"/>
      <c r="F1" s="179"/>
      <c r="G1" s="180"/>
      <c r="H1" s="179"/>
      <c r="I1" s="179"/>
    </row>
    <row r="2" spans="1:9" ht="12" customHeight="1" x14ac:dyDescent="0.15">
      <c r="A2" s="179"/>
      <c r="B2" s="181"/>
      <c r="C2" s="182"/>
      <c r="D2" s="182"/>
      <c r="E2" s="182"/>
      <c r="F2" s="182"/>
      <c r="G2" s="182"/>
      <c r="H2" s="183"/>
      <c r="I2" s="179"/>
    </row>
    <row r="3" spans="1:9" ht="28.5" customHeight="1" x14ac:dyDescent="0.15">
      <c r="A3" s="179"/>
      <c r="B3" s="184"/>
      <c r="C3" s="212" t="s">
        <v>0</v>
      </c>
      <c r="D3" s="213"/>
      <c r="E3" s="213"/>
      <c r="F3" s="213"/>
      <c r="G3" s="214"/>
      <c r="H3" s="185"/>
      <c r="I3" s="179"/>
    </row>
    <row r="4" spans="1:9" ht="16.5" customHeight="1" x14ac:dyDescent="0.15">
      <c r="A4" s="179"/>
      <c r="B4" s="184"/>
      <c r="C4" s="186"/>
      <c r="D4" s="179"/>
      <c r="E4" s="179"/>
      <c r="F4" s="179"/>
      <c r="G4" s="180"/>
      <c r="H4" s="187"/>
      <c r="I4" s="180"/>
    </row>
    <row r="5" spans="1:9" ht="28.5" customHeight="1" x14ac:dyDescent="0.15">
      <c r="A5" s="179"/>
      <c r="B5" s="184"/>
      <c r="C5" s="188"/>
      <c r="D5" s="189" t="s">
        <v>1</v>
      </c>
      <c r="E5" s="190">
        <v>43739</v>
      </c>
      <c r="F5" s="191"/>
      <c r="G5" s="192"/>
      <c r="H5" s="193"/>
      <c r="I5" s="180"/>
    </row>
    <row r="6" spans="1:9" ht="28.5" customHeight="1" x14ac:dyDescent="0.15">
      <c r="A6" s="179"/>
      <c r="B6" s="184"/>
      <c r="C6" s="188"/>
      <c r="D6" s="188"/>
      <c r="E6" s="194"/>
      <c r="F6" s="191"/>
      <c r="G6" s="192"/>
      <c r="H6" s="193"/>
      <c r="I6" s="180"/>
    </row>
    <row r="7" spans="1:9" ht="25.5" customHeight="1" x14ac:dyDescent="0.15">
      <c r="A7" s="179"/>
      <c r="B7" s="184"/>
      <c r="C7" s="188"/>
      <c r="D7" s="179"/>
      <c r="E7" s="179"/>
      <c r="F7" s="179"/>
      <c r="G7" s="180"/>
      <c r="H7" s="187"/>
      <c r="I7" s="180"/>
    </row>
    <row r="8" spans="1:9" ht="23.1" customHeight="1" x14ac:dyDescent="0.15">
      <c r="A8" s="195"/>
      <c r="B8" s="196"/>
      <c r="C8" s="197" t="s">
        <v>2</v>
      </c>
      <c r="D8" s="198"/>
      <c r="E8" s="199" t="s">
        <v>3</v>
      </c>
      <c r="F8" s="198"/>
      <c r="G8" s="199" t="s">
        <v>4</v>
      </c>
      <c r="H8" s="200"/>
      <c r="I8" s="201"/>
    </row>
    <row r="9" spans="1:9" ht="23.1" customHeight="1" x14ac:dyDescent="0.15">
      <c r="A9" s="195"/>
      <c r="B9" s="196"/>
      <c r="C9" s="201"/>
      <c r="D9" s="201"/>
      <c r="E9" s="195"/>
      <c r="F9" s="195"/>
      <c r="G9" s="195"/>
      <c r="H9" s="200"/>
      <c r="I9" s="201"/>
    </row>
    <row r="10" spans="1:9" ht="23.1" customHeight="1" x14ac:dyDescent="0.15">
      <c r="A10" s="195"/>
      <c r="B10" s="196"/>
      <c r="C10" s="202" t="s">
        <v>5</v>
      </c>
      <c r="D10" s="195"/>
      <c r="E10" s="202" t="s">
        <v>6</v>
      </c>
      <c r="F10" s="195"/>
      <c r="G10" s="202" t="s">
        <v>7</v>
      </c>
      <c r="H10" s="203"/>
      <c r="I10" s="201"/>
    </row>
    <row r="11" spans="1:9" ht="23.1" customHeight="1" x14ac:dyDescent="0.15">
      <c r="A11" s="195"/>
      <c r="B11" s="196"/>
      <c r="C11" s="204"/>
      <c r="D11" s="204"/>
      <c r="E11" s="195"/>
      <c r="F11" s="195"/>
      <c r="G11" s="195"/>
      <c r="H11" s="200"/>
      <c r="I11" s="201"/>
    </row>
    <row r="12" spans="1:9" ht="23.1" customHeight="1" x14ac:dyDescent="0.15">
      <c r="A12" s="195"/>
      <c r="B12" s="196"/>
      <c r="C12" s="202" t="s">
        <v>8</v>
      </c>
      <c r="D12" s="195"/>
      <c r="E12" s="202" t="s">
        <v>9</v>
      </c>
      <c r="F12" s="195"/>
      <c r="G12" s="202" t="s">
        <v>10</v>
      </c>
      <c r="H12" s="203"/>
      <c r="I12" s="195"/>
    </row>
    <row r="13" spans="1:9" ht="23.1" customHeight="1" x14ac:dyDescent="0.15">
      <c r="A13" s="195"/>
      <c r="B13" s="196"/>
      <c r="C13" s="204"/>
      <c r="D13" s="204"/>
      <c r="E13" s="195"/>
      <c r="F13" s="195"/>
      <c r="G13" s="195"/>
      <c r="H13" s="200"/>
      <c r="I13" s="195"/>
    </row>
    <row r="14" spans="1:9" ht="23.1" customHeight="1" x14ac:dyDescent="0.15">
      <c r="A14" s="195"/>
      <c r="B14" s="196"/>
      <c r="C14" s="202" t="s">
        <v>11</v>
      </c>
      <c r="D14" s="195"/>
      <c r="E14" s="202" t="s">
        <v>12</v>
      </c>
      <c r="F14" s="195"/>
      <c r="G14" s="202" t="s">
        <v>13</v>
      </c>
      <c r="H14" s="200"/>
      <c r="I14" s="195"/>
    </row>
    <row r="15" spans="1:9" ht="21.95" customHeight="1" x14ac:dyDescent="0.15">
      <c r="A15" s="195"/>
      <c r="B15" s="205"/>
      <c r="C15" s="206"/>
      <c r="D15" s="206"/>
      <c r="E15" s="206"/>
      <c r="F15" s="206"/>
      <c r="G15" s="206"/>
      <c r="H15" s="207"/>
      <c r="I15" s="195"/>
    </row>
    <row r="16" spans="1:9" ht="21.95" customHeight="1" x14ac:dyDescent="0.15">
      <c r="A16" s="195"/>
      <c r="B16" s="195"/>
      <c r="C16" s="195"/>
      <c r="D16" s="195"/>
      <c r="E16" s="195"/>
      <c r="F16" s="195"/>
      <c r="G16" s="195"/>
      <c r="H16" s="195"/>
      <c r="I16" s="195"/>
    </row>
    <row r="17" spans="2:9" s="177" customFormat="1" ht="28.5" customHeight="1" x14ac:dyDescent="0.15">
      <c r="B17" s="215" t="s">
        <v>14</v>
      </c>
      <c r="C17" s="216"/>
      <c r="D17" s="216"/>
      <c r="E17" s="216"/>
      <c r="F17" s="216"/>
      <c r="G17" s="216"/>
      <c r="H17" s="216"/>
      <c r="I17" s="216"/>
    </row>
    <row r="18" spans="2:9" s="177" customFormat="1" ht="28.5" customHeight="1" x14ac:dyDescent="0.15">
      <c r="B18" s="177" t="s">
        <v>15</v>
      </c>
    </row>
    <row r="19" spans="2:9" s="177" customFormat="1" ht="28.5" customHeight="1" x14ac:dyDescent="0.15">
      <c r="C19" s="177" t="s">
        <v>16</v>
      </c>
    </row>
    <row r="20" spans="2:9" s="177" customFormat="1" ht="28.5" customHeight="1" x14ac:dyDescent="0.15">
      <c r="C20" s="177" t="s">
        <v>17</v>
      </c>
    </row>
    <row r="21" spans="2:9" s="177" customFormat="1" ht="28.5" customHeight="1" x14ac:dyDescent="0.15">
      <c r="C21" s="177" t="s">
        <v>18</v>
      </c>
    </row>
    <row r="22" spans="2:9" s="177" customFormat="1" ht="28.5" customHeight="1" x14ac:dyDescent="0.15">
      <c r="C22" s="177" t="s">
        <v>19</v>
      </c>
    </row>
  </sheetData>
  <mergeCells count="2">
    <mergeCell ref="C3:G3"/>
    <mergeCell ref="B17:I17"/>
  </mergeCells>
  <phoneticPr fontId="14" type="noConversion"/>
  <hyperlinks>
    <hyperlink ref="E10" location="商品入库!A1" display="商品入库"/>
    <hyperlink ref="G10" location="入库单打印!A1" display="入库单打印"/>
    <hyperlink ref="E12" location="商品出库!A1" display="商品出库"/>
    <hyperlink ref="G12" location="领料单打印!A1" display="领料单打印"/>
    <hyperlink ref="E14" location="月报表!A1" display="月报表"/>
    <hyperlink ref="G14" location="库存表!A1" display="库存表"/>
    <hyperlink ref="C14" location="领料部门!A1" display="领料部门"/>
    <hyperlink ref="C12" location="供货商!A1" display="供货商"/>
    <hyperlink ref="C10" location="产品资料!A1" display="产品资料"/>
  </hyperlinks>
  <pageMargins left="0.49" right="0.44" top="1" bottom="1" header="0.5" footer="0.5"/>
  <pageSetup paperSize="9" orientation="portrait" horizontalDpi="180" verticalDpi="18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50"/>
  <sheetViews>
    <sheetView showGridLines="0" workbookViewId="0">
      <selection activeCell="C26" sqref="C26"/>
    </sheetView>
  </sheetViews>
  <sheetFormatPr defaultColWidth="9.140625" defaultRowHeight="23.1" customHeight="1" x14ac:dyDescent="0.15"/>
  <cols>
    <col min="1" max="1" width="16.42578125" style="168" customWidth="1"/>
    <col min="2" max="2" width="16" style="168" customWidth="1"/>
    <col min="3" max="3" width="13.5703125" style="168" customWidth="1"/>
    <col min="4" max="5" width="11.85546875" style="168" customWidth="1"/>
    <col min="6" max="6" width="10" style="169" customWidth="1"/>
    <col min="7" max="7" width="13.140625" customWidth="1"/>
  </cols>
  <sheetData>
    <row r="1" spans="1:7" ht="32.1" customHeight="1" x14ac:dyDescent="0.15">
      <c r="A1" s="217" t="s">
        <v>20</v>
      </c>
      <c r="B1" s="217"/>
      <c r="C1" s="217"/>
      <c r="D1" s="217"/>
      <c r="E1" s="217"/>
      <c r="F1" s="217"/>
      <c r="G1" s="31" t="s">
        <v>21</v>
      </c>
    </row>
    <row r="2" spans="1:7" s="109" customFormat="1" ht="32.1" customHeight="1" x14ac:dyDescent="0.15">
      <c r="A2" s="163" t="s">
        <v>22</v>
      </c>
      <c r="B2" s="164" t="s">
        <v>23</v>
      </c>
      <c r="C2" s="164" t="s">
        <v>24</v>
      </c>
      <c r="D2" s="164" t="s">
        <v>25</v>
      </c>
      <c r="E2" s="164" t="s">
        <v>26</v>
      </c>
      <c r="F2" s="166" t="s">
        <v>27</v>
      </c>
    </row>
    <row r="3" spans="1:7" ht="23.1" customHeight="1" x14ac:dyDescent="0.15">
      <c r="A3" s="170">
        <v>1</v>
      </c>
      <c r="B3" s="171" t="s">
        <v>28</v>
      </c>
      <c r="C3" s="172" t="s">
        <v>29</v>
      </c>
      <c r="D3" s="172" t="s">
        <v>30</v>
      </c>
      <c r="E3" s="172" t="s">
        <v>31</v>
      </c>
      <c r="F3" s="173"/>
    </row>
    <row r="4" spans="1:7" ht="23.1" customHeight="1" x14ac:dyDescent="0.15">
      <c r="A4" s="170">
        <v>2</v>
      </c>
      <c r="B4" s="170" t="s">
        <v>32</v>
      </c>
      <c r="C4" s="170" t="s">
        <v>29</v>
      </c>
      <c r="D4" s="170" t="s">
        <v>30</v>
      </c>
      <c r="E4" s="170" t="s">
        <v>31</v>
      </c>
      <c r="F4" s="174"/>
    </row>
    <row r="5" spans="1:7" ht="23.1" customHeight="1" x14ac:dyDescent="0.15">
      <c r="A5" s="170">
        <v>3</v>
      </c>
      <c r="B5" s="171"/>
      <c r="C5" s="172"/>
      <c r="D5" s="171"/>
      <c r="E5" s="171"/>
      <c r="F5" s="174"/>
    </row>
    <row r="6" spans="1:7" ht="23.1" customHeight="1" x14ac:dyDescent="0.15">
      <c r="A6" s="170">
        <v>4</v>
      </c>
      <c r="B6" s="171"/>
      <c r="C6" s="172"/>
      <c r="D6" s="171"/>
      <c r="E6" s="171"/>
      <c r="F6" s="174"/>
    </row>
    <row r="7" spans="1:7" ht="23.1" customHeight="1" x14ac:dyDescent="0.15">
      <c r="A7" s="170">
        <v>5</v>
      </c>
      <c r="B7" s="171"/>
      <c r="C7" s="172"/>
      <c r="D7" s="171"/>
      <c r="E7" s="171"/>
      <c r="F7" s="174"/>
    </row>
    <row r="8" spans="1:7" ht="23.1" customHeight="1" x14ac:dyDescent="0.15">
      <c r="A8" s="170">
        <v>6</v>
      </c>
      <c r="B8" s="171"/>
      <c r="C8" s="172"/>
      <c r="D8" s="171"/>
      <c r="E8" s="171"/>
      <c r="F8" s="174"/>
    </row>
    <row r="9" spans="1:7" ht="23.1" customHeight="1" x14ac:dyDescent="0.15">
      <c r="A9" s="170">
        <v>7</v>
      </c>
      <c r="B9" s="171"/>
      <c r="C9" s="172"/>
      <c r="D9" s="171"/>
      <c r="E9" s="171"/>
      <c r="F9" s="174"/>
    </row>
    <row r="10" spans="1:7" ht="23.1" customHeight="1" x14ac:dyDescent="0.15">
      <c r="A10" s="170">
        <v>8</v>
      </c>
      <c r="B10" s="171"/>
      <c r="C10" s="172"/>
      <c r="D10" s="171"/>
      <c r="E10" s="171"/>
      <c r="F10" s="174"/>
    </row>
    <row r="11" spans="1:7" ht="23.1" customHeight="1" x14ac:dyDescent="0.15">
      <c r="A11" s="170">
        <v>9</v>
      </c>
      <c r="B11" s="171"/>
      <c r="C11" s="172"/>
      <c r="D11" s="171"/>
      <c r="E11" s="171"/>
      <c r="F11" s="174"/>
    </row>
    <row r="12" spans="1:7" ht="23.1" customHeight="1" x14ac:dyDescent="0.15">
      <c r="A12" s="170">
        <v>10</v>
      </c>
      <c r="B12" s="171"/>
      <c r="C12" s="172"/>
      <c r="D12" s="175"/>
      <c r="E12" s="175"/>
      <c r="F12" s="174"/>
    </row>
    <row r="13" spans="1:7" ht="23.1" customHeight="1" x14ac:dyDescent="0.15">
      <c r="A13" s="170">
        <v>11</v>
      </c>
      <c r="B13" s="171"/>
      <c r="C13" s="172"/>
      <c r="D13" s="175"/>
      <c r="E13" s="175"/>
      <c r="F13" s="174"/>
    </row>
    <row r="14" spans="1:7" ht="23.1" customHeight="1" x14ac:dyDescent="0.15">
      <c r="A14" s="170">
        <v>12</v>
      </c>
      <c r="B14" s="175"/>
      <c r="C14" s="175"/>
      <c r="D14" s="175"/>
      <c r="E14" s="175"/>
      <c r="F14" s="174"/>
    </row>
    <row r="15" spans="1:7" ht="23.1" customHeight="1" x14ac:dyDescent="0.15">
      <c r="A15" s="170">
        <v>13</v>
      </c>
      <c r="B15" s="175"/>
      <c r="C15" s="175"/>
      <c r="D15" s="175"/>
      <c r="E15" s="175"/>
      <c r="F15" s="174"/>
    </row>
    <row r="16" spans="1:7" ht="23.1" customHeight="1" x14ac:dyDescent="0.15">
      <c r="A16" s="170">
        <v>14</v>
      </c>
      <c r="B16" s="175"/>
      <c r="C16" s="175"/>
      <c r="D16" s="175"/>
      <c r="E16" s="175"/>
      <c r="F16" s="174"/>
    </row>
    <row r="17" spans="1:6" ht="23.1" customHeight="1" x14ac:dyDescent="0.15">
      <c r="A17" s="170">
        <v>15</v>
      </c>
      <c r="B17" s="175"/>
      <c r="C17" s="175"/>
      <c r="D17" s="175"/>
      <c r="E17" s="175"/>
      <c r="F17" s="174"/>
    </row>
    <row r="18" spans="1:6" ht="23.1" customHeight="1" x14ac:dyDescent="0.15">
      <c r="A18" s="170"/>
      <c r="B18" s="175"/>
      <c r="C18" s="175"/>
      <c r="D18" s="175"/>
      <c r="E18" s="175"/>
      <c r="F18" s="174"/>
    </row>
    <row r="19" spans="1:6" ht="23.1" customHeight="1" x14ac:dyDescent="0.15">
      <c r="A19" s="170"/>
      <c r="B19" s="175"/>
      <c r="C19" s="175"/>
      <c r="D19" s="175"/>
      <c r="E19" s="175"/>
      <c r="F19" s="174"/>
    </row>
    <row r="20" spans="1:6" ht="23.1" customHeight="1" x14ac:dyDescent="0.15">
      <c r="A20" s="170"/>
      <c r="B20" s="175"/>
      <c r="C20" s="175"/>
      <c r="D20" s="175"/>
      <c r="E20" s="175"/>
      <c r="F20" s="174"/>
    </row>
    <row r="21" spans="1:6" ht="23.1" customHeight="1" x14ac:dyDescent="0.15">
      <c r="A21" s="170"/>
      <c r="B21" s="175"/>
      <c r="C21" s="175"/>
      <c r="D21" s="175"/>
      <c r="E21" s="175"/>
      <c r="F21" s="174"/>
    </row>
    <row r="22" spans="1:6" ht="23.1" customHeight="1" x14ac:dyDescent="0.15">
      <c r="A22" s="170"/>
      <c r="B22" s="175"/>
      <c r="C22" s="175"/>
      <c r="D22" s="175"/>
      <c r="E22" s="175"/>
      <c r="F22" s="174"/>
    </row>
    <row r="23" spans="1:6" ht="23.1" customHeight="1" x14ac:dyDescent="0.15">
      <c r="A23" s="170"/>
      <c r="B23" s="175"/>
      <c r="C23" s="175"/>
      <c r="D23" s="175"/>
      <c r="E23" s="175"/>
      <c r="F23" s="174"/>
    </row>
    <row r="24" spans="1:6" ht="23.1" customHeight="1" x14ac:dyDescent="0.15">
      <c r="A24" s="170"/>
      <c r="B24" s="175"/>
      <c r="C24" s="175"/>
      <c r="D24" s="175"/>
      <c r="E24" s="175"/>
      <c r="F24" s="174"/>
    </row>
    <row r="25" spans="1:6" ht="23.1" customHeight="1" x14ac:dyDescent="0.15">
      <c r="A25" s="170"/>
      <c r="B25" s="175"/>
      <c r="C25" s="175"/>
      <c r="D25" s="175"/>
      <c r="E25" s="175"/>
      <c r="F25" s="174"/>
    </row>
    <row r="26" spans="1:6" ht="23.1" customHeight="1" x14ac:dyDescent="0.15">
      <c r="A26" s="170"/>
      <c r="B26" s="175"/>
      <c r="C26" s="175"/>
      <c r="D26" s="175"/>
      <c r="E26" s="175"/>
      <c r="F26" s="174"/>
    </row>
    <row r="27" spans="1:6" ht="23.1" customHeight="1" x14ac:dyDescent="0.15">
      <c r="A27" s="170"/>
      <c r="B27" s="175"/>
      <c r="C27" s="175"/>
      <c r="D27" s="175"/>
      <c r="E27" s="175"/>
      <c r="F27" s="174"/>
    </row>
    <row r="28" spans="1:6" ht="23.1" customHeight="1" x14ac:dyDescent="0.15">
      <c r="A28" s="170"/>
      <c r="B28" s="175"/>
      <c r="C28" s="175"/>
      <c r="D28" s="175"/>
      <c r="E28" s="175"/>
      <c r="F28" s="174"/>
    </row>
    <row r="29" spans="1:6" ht="23.1" customHeight="1" x14ac:dyDescent="0.15">
      <c r="A29" s="170"/>
      <c r="B29" s="175"/>
      <c r="C29" s="175"/>
      <c r="D29" s="175"/>
      <c r="E29" s="175"/>
      <c r="F29" s="174"/>
    </row>
    <row r="30" spans="1:6" ht="23.1" customHeight="1" x14ac:dyDescent="0.15">
      <c r="A30" s="170"/>
      <c r="B30" s="175"/>
      <c r="C30" s="175"/>
      <c r="D30" s="175"/>
      <c r="E30" s="175"/>
      <c r="F30" s="174"/>
    </row>
    <row r="31" spans="1:6" ht="23.1" customHeight="1" x14ac:dyDescent="0.15">
      <c r="A31" s="170"/>
      <c r="B31" s="175"/>
      <c r="C31" s="175"/>
      <c r="D31" s="175"/>
      <c r="E31" s="175"/>
      <c r="F31" s="174"/>
    </row>
    <row r="32" spans="1:6" ht="23.1" customHeight="1" x14ac:dyDescent="0.15">
      <c r="A32" s="170"/>
    </row>
    <row r="33" spans="1:1" ht="23.1" customHeight="1" x14ac:dyDescent="0.15">
      <c r="A33" s="170"/>
    </row>
    <row r="34" spans="1:1" ht="23.1" customHeight="1" x14ac:dyDescent="0.15">
      <c r="A34" s="170"/>
    </row>
    <row r="35" spans="1:1" ht="23.1" customHeight="1" x14ac:dyDescent="0.15">
      <c r="A35" s="170"/>
    </row>
    <row r="36" spans="1:1" ht="23.1" customHeight="1" x14ac:dyDescent="0.15">
      <c r="A36" s="170"/>
    </row>
    <row r="37" spans="1:1" ht="23.1" customHeight="1" x14ac:dyDescent="0.15">
      <c r="A37" s="170"/>
    </row>
    <row r="38" spans="1:1" ht="23.1" customHeight="1" x14ac:dyDescent="0.15">
      <c r="A38" s="170"/>
    </row>
    <row r="39" spans="1:1" ht="23.1" customHeight="1" x14ac:dyDescent="0.15">
      <c r="A39" s="170"/>
    </row>
    <row r="40" spans="1:1" ht="23.1" customHeight="1" x14ac:dyDescent="0.15">
      <c r="A40" s="170"/>
    </row>
    <row r="41" spans="1:1" ht="23.1" customHeight="1" x14ac:dyDescent="0.15">
      <c r="A41" s="170"/>
    </row>
    <row r="42" spans="1:1" ht="23.1" customHeight="1" x14ac:dyDescent="0.15">
      <c r="A42" s="170"/>
    </row>
    <row r="43" spans="1:1" ht="23.1" customHeight="1" x14ac:dyDescent="0.15">
      <c r="A43" s="170"/>
    </row>
    <row r="44" spans="1:1" ht="23.1" customHeight="1" x14ac:dyDescent="0.15">
      <c r="A44" s="170"/>
    </row>
    <row r="45" spans="1:1" ht="23.1" customHeight="1" x14ac:dyDescent="0.15">
      <c r="A45" s="176"/>
    </row>
    <row r="46" spans="1:1" ht="23.1" customHeight="1" x14ac:dyDescent="0.15">
      <c r="A46" s="176"/>
    </row>
    <row r="47" spans="1:1" ht="23.1" customHeight="1" x14ac:dyDescent="0.15">
      <c r="A47" s="176"/>
    </row>
    <row r="48" spans="1:1" ht="23.1" customHeight="1" x14ac:dyDescent="0.15">
      <c r="A48" s="176"/>
    </row>
    <row r="49" spans="1:1" ht="23.1" customHeight="1" x14ac:dyDescent="0.15">
      <c r="A49" s="176"/>
    </row>
    <row r="50" spans="1:1" ht="23.1" customHeight="1" x14ac:dyDescent="0.15">
      <c r="A50" s="176"/>
    </row>
  </sheetData>
  <mergeCells count="1">
    <mergeCell ref="A1:F1"/>
  </mergeCells>
  <phoneticPr fontId="14" type="noConversion"/>
  <hyperlinks>
    <hyperlink ref="G1" location="首页!A1" display="返回首页&lt;&lt;"/>
  </hyperlinks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21"/>
  </sheetPr>
  <dimension ref="A1:K29"/>
  <sheetViews>
    <sheetView showGridLines="0" workbookViewId="0">
      <pane ySplit="2" topLeftCell="A15" activePane="bottomLeft" state="frozen"/>
      <selection pane="bottomLeft" activeCell="B33" sqref="B33"/>
    </sheetView>
  </sheetViews>
  <sheetFormatPr defaultColWidth="9.140625" defaultRowHeight="23.1" customHeight="1" x14ac:dyDescent="0.15"/>
  <cols>
    <col min="1" max="1" width="17" style="161" customWidth="1"/>
    <col min="2" max="2" width="35.5703125" style="161" customWidth="1"/>
    <col min="3" max="3" width="10.28515625" style="161" customWidth="1"/>
    <col min="4" max="5" width="11.42578125" style="161" customWidth="1"/>
    <col min="6" max="6" width="10.5703125" style="161" customWidth="1"/>
    <col min="7" max="7" width="13.28515625" style="161" customWidth="1"/>
    <col min="8" max="8" width="12.5703125" style="161" customWidth="1"/>
    <col min="9" max="9" width="9.140625" style="161"/>
    <col min="10" max="10" width="9.140625" style="162"/>
    <col min="11" max="11" width="12.28515625" style="113" customWidth="1"/>
    <col min="12" max="16384" width="9.140625" style="113"/>
  </cols>
  <sheetData>
    <row r="1" spans="1:11" ht="32.1" customHeight="1" x14ac:dyDescent="0.15">
      <c r="A1" s="218" t="s">
        <v>33</v>
      </c>
      <c r="B1" s="218"/>
      <c r="C1" s="218"/>
      <c r="D1" s="218"/>
      <c r="E1" s="218"/>
      <c r="F1" s="218"/>
      <c r="G1" s="218"/>
      <c r="H1" s="218"/>
      <c r="I1" s="218"/>
      <c r="J1" s="218"/>
      <c r="K1" s="31" t="s">
        <v>21</v>
      </c>
    </row>
    <row r="2" spans="1:11" s="109" customFormat="1" ht="18" x14ac:dyDescent="0.15">
      <c r="A2" s="163" t="s">
        <v>34</v>
      </c>
      <c r="B2" s="164" t="s">
        <v>35</v>
      </c>
      <c r="C2" s="164" t="s">
        <v>36</v>
      </c>
      <c r="D2" s="164" t="s">
        <v>37</v>
      </c>
      <c r="E2" s="164" t="s">
        <v>38</v>
      </c>
      <c r="F2" s="164" t="s">
        <v>39</v>
      </c>
      <c r="G2" s="164" t="s">
        <v>40</v>
      </c>
      <c r="H2" s="164" t="s">
        <v>41</v>
      </c>
      <c r="I2" s="164" t="s">
        <v>42</v>
      </c>
      <c r="J2" s="166" t="s">
        <v>27</v>
      </c>
    </row>
    <row r="3" spans="1:11" ht="23.1" customHeight="1" x14ac:dyDescent="0.15">
      <c r="A3" s="165" t="s">
        <v>43</v>
      </c>
      <c r="B3" s="165" t="s">
        <v>44</v>
      </c>
      <c r="C3" s="165" t="s">
        <v>45</v>
      </c>
      <c r="D3" s="165">
        <v>123</v>
      </c>
      <c r="E3" s="165"/>
      <c r="F3" s="165"/>
      <c r="G3" s="165"/>
      <c r="H3" s="165"/>
      <c r="I3" s="165"/>
      <c r="J3" s="167"/>
    </row>
    <row r="4" spans="1:11" ht="23.1" customHeight="1" x14ac:dyDescent="0.15">
      <c r="A4" s="161" t="s">
        <v>46</v>
      </c>
      <c r="B4" s="161" t="s">
        <v>44</v>
      </c>
      <c r="C4" s="161" t="s">
        <v>47</v>
      </c>
      <c r="D4" s="161">
        <v>124</v>
      </c>
    </row>
    <row r="5" spans="1:11" ht="23.1" customHeight="1" x14ac:dyDescent="0.15">
      <c r="A5" s="161" t="s">
        <v>48</v>
      </c>
      <c r="B5" s="161" t="s">
        <v>44</v>
      </c>
      <c r="C5" s="161" t="s">
        <v>49</v>
      </c>
      <c r="D5" s="161">
        <v>125</v>
      </c>
    </row>
    <row r="6" spans="1:11" ht="23.1" customHeight="1" x14ac:dyDescent="0.15">
      <c r="A6" s="161" t="s">
        <v>50</v>
      </c>
      <c r="B6" s="161" t="s">
        <v>44</v>
      </c>
      <c r="C6" s="161" t="s">
        <v>51</v>
      </c>
      <c r="D6" s="161">
        <v>126</v>
      </c>
    </row>
    <row r="7" spans="1:11" ht="23.1" customHeight="1" x14ac:dyDescent="0.15">
      <c r="A7" s="161" t="s">
        <v>52</v>
      </c>
      <c r="B7" s="161" t="s">
        <v>44</v>
      </c>
      <c r="C7" s="161" t="s">
        <v>53</v>
      </c>
      <c r="D7" s="161">
        <v>127</v>
      </c>
    </row>
    <row r="8" spans="1:11" ht="23.1" customHeight="1" x14ac:dyDescent="0.15">
      <c r="A8" s="161" t="s">
        <v>54</v>
      </c>
      <c r="B8" s="161" t="s">
        <v>44</v>
      </c>
      <c r="C8" s="161" t="s">
        <v>55</v>
      </c>
      <c r="D8" s="161">
        <v>128</v>
      </c>
    </row>
    <row r="9" spans="1:11" ht="23.1" customHeight="1" x14ac:dyDescent="0.15">
      <c r="A9" s="161" t="s">
        <v>56</v>
      </c>
      <c r="B9" s="161" t="s">
        <v>44</v>
      </c>
      <c r="C9" s="161" t="s">
        <v>57</v>
      </c>
      <c r="D9" s="161">
        <v>129</v>
      </c>
    </row>
    <row r="10" spans="1:11" ht="23.1" customHeight="1" x14ac:dyDescent="0.15">
      <c r="A10" s="161" t="s">
        <v>58</v>
      </c>
      <c r="B10" s="161" t="s">
        <v>44</v>
      </c>
      <c r="C10" s="161" t="s">
        <v>59</v>
      </c>
      <c r="D10" s="161">
        <v>130</v>
      </c>
    </row>
    <row r="11" spans="1:11" ht="23.1" customHeight="1" x14ac:dyDescent="0.15">
      <c r="A11" s="161" t="s">
        <v>60</v>
      </c>
      <c r="B11" s="161" t="s">
        <v>44</v>
      </c>
      <c r="C11" s="161" t="s">
        <v>61</v>
      </c>
      <c r="D11" s="161">
        <v>131</v>
      </c>
    </row>
    <row r="12" spans="1:11" ht="23.1" customHeight="1" x14ac:dyDescent="0.15">
      <c r="A12" s="161" t="s">
        <v>62</v>
      </c>
      <c r="B12" s="161" t="s">
        <v>44</v>
      </c>
      <c r="C12" s="161" t="s">
        <v>63</v>
      </c>
      <c r="D12" s="161">
        <v>132</v>
      </c>
    </row>
    <row r="13" spans="1:11" ht="23.1" customHeight="1" x14ac:dyDescent="0.15">
      <c r="A13" s="161" t="s">
        <v>64</v>
      </c>
      <c r="B13" s="161" t="s">
        <v>44</v>
      </c>
      <c r="C13" s="161" t="s">
        <v>65</v>
      </c>
      <c r="D13" s="161">
        <v>133</v>
      </c>
    </row>
    <row r="14" spans="1:11" ht="23.1" customHeight="1" x14ac:dyDescent="0.15">
      <c r="A14" s="161" t="s">
        <v>66</v>
      </c>
      <c r="B14" s="161" t="s">
        <v>44</v>
      </c>
      <c r="C14" s="161" t="s">
        <v>67</v>
      </c>
      <c r="D14" s="161">
        <v>134</v>
      </c>
    </row>
    <row r="15" spans="1:11" ht="23.1" customHeight="1" x14ac:dyDescent="0.15">
      <c r="A15" s="161" t="s">
        <v>68</v>
      </c>
      <c r="B15" s="161" t="s">
        <v>44</v>
      </c>
      <c r="C15" s="161" t="s">
        <v>69</v>
      </c>
      <c r="D15" s="161">
        <v>135</v>
      </c>
    </row>
    <row r="16" spans="1:11" ht="23.1" customHeight="1" x14ac:dyDescent="0.15">
      <c r="A16" s="161" t="s">
        <v>70</v>
      </c>
      <c r="B16" s="161" t="s">
        <v>44</v>
      </c>
      <c r="C16" s="161" t="s">
        <v>71</v>
      </c>
      <c r="D16" s="161">
        <v>136</v>
      </c>
    </row>
    <row r="17" spans="1:4" ht="23.1" customHeight="1" x14ac:dyDescent="0.15">
      <c r="A17" s="161" t="s">
        <v>72</v>
      </c>
      <c r="B17" s="161" t="s">
        <v>44</v>
      </c>
      <c r="C17" s="161" t="s">
        <v>73</v>
      </c>
      <c r="D17" s="161">
        <v>137</v>
      </c>
    </row>
    <row r="18" spans="1:4" ht="23.1" customHeight="1" x14ac:dyDescent="0.15">
      <c r="A18" s="161" t="s">
        <v>74</v>
      </c>
      <c r="B18" s="161" t="s">
        <v>44</v>
      </c>
      <c r="C18" s="161" t="s">
        <v>75</v>
      </c>
      <c r="D18" s="161">
        <v>138</v>
      </c>
    </row>
    <row r="19" spans="1:4" ht="23.1" customHeight="1" x14ac:dyDescent="0.15">
      <c r="A19" s="161" t="s">
        <v>72</v>
      </c>
      <c r="B19" s="161" t="s">
        <v>44</v>
      </c>
      <c r="C19" s="161" t="s">
        <v>76</v>
      </c>
      <c r="D19" s="161">
        <v>139</v>
      </c>
    </row>
    <row r="20" spans="1:4" ht="23.1" customHeight="1" x14ac:dyDescent="0.15">
      <c r="A20" s="161" t="s">
        <v>77</v>
      </c>
      <c r="B20" s="161" t="s">
        <v>44</v>
      </c>
      <c r="C20" s="161" t="s">
        <v>78</v>
      </c>
      <c r="D20" s="161">
        <v>140</v>
      </c>
    </row>
    <row r="21" spans="1:4" ht="23.1" customHeight="1" x14ac:dyDescent="0.15">
      <c r="A21" s="161" t="s">
        <v>79</v>
      </c>
      <c r="B21" s="161" t="s">
        <v>44</v>
      </c>
      <c r="C21" s="161" t="s">
        <v>80</v>
      </c>
      <c r="D21" s="161">
        <v>142</v>
      </c>
    </row>
    <row r="22" spans="1:4" ht="23.1" customHeight="1" x14ac:dyDescent="0.15">
      <c r="A22" s="161" t="s">
        <v>81</v>
      </c>
      <c r="B22" s="161" t="s">
        <v>44</v>
      </c>
      <c r="C22" s="161" t="s">
        <v>82</v>
      </c>
      <c r="D22" s="161">
        <v>144</v>
      </c>
    </row>
    <row r="23" spans="1:4" ht="23.1" customHeight="1" x14ac:dyDescent="0.15">
      <c r="A23" s="161" t="s">
        <v>83</v>
      </c>
      <c r="B23" s="161" t="s">
        <v>44</v>
      </c>
      <c r="C23" s="161" t="s">
        <v>84</v>
      </c>
      <c r="D23" s="161">
        <v>145</v>
      </c>
    </row>
    <row r="24" spans="1:4" ht="23.1" customHeight="1" x14ac:dyDescent="0.15">
      <c r="A24" s="161" t="s">
        <v>85</v>
      </c>
      <c r="B24" s="161" t="s">
        <v>44</v>
      </c>
      <c r="C24" s="161" t="s">
        <v>86</v>
      </c>
      <c r="D24" s="161">
        <v>146</v>
      </c>
    </row>
    <row r="25" spans="1:4" ht="23.1" customHeight="1" x14ac:dyDescent="0.15">
      <c r="A25" s="161" t="s">
        <v>87</v>
      </c>
      <c r="B25" s="161" t="s">
        <v>44</v>
      </c>
      <c r="C25" s="161" t="s">
        <v>88</v>
      </c>
      <c r="D25" s="161">
        <v>147</v>
      </c>
    </row>
    <row r="26" spans="1:4" ht="23.1" customHeight="1" x14ac:dyDescent="0.15">
      <c r="A26" s="161" t="s">
        <v>89</v>
      </c>
      <c r="B26" s="161" t="s">
        <v>44</v>
      </c>
      <c r="C26" s="161" t="s">
        <v>90</v>
      </c>
      <c r="D26" s="161">
        <v>149</v>
      </c>
    </row>
    <row r="27" spans="1:4" ht="23.1" customHeight="1" x14ac:dyDescent="0.15">
      <c r="A27" s="161" t="s">
        <v>81</v>
      </c>
      <c r="B27" s="161" t="s">
        <v>44</v>
      </c>
      <c r="C27" s="161" t="s">
        <v>91</v>
      </c>
      <c r="D27" s="161">
        <v>151</v>
      </c>
    </row>
    <row r="28" spans="1:4" ht="23.1" customHeight="1" x14ac:dyDescent="0.15">
      <c r="A28" s="161" t="s">
        <v>92</v>
      </c>
      <c r="B28" s="161" t="s">
        <v>44</v>
      </c>
      <c r="C28" s="161" t="s">
        <v>93</v>
      </c>
      <c r="D28" s="161">
        <v>152</v>
      </c>
    </row>
    <row r="29" spans="1:4" ht="23.1" customHeight="1" x14ac:dyDescent="0.15">
      <c r="A29" s="161" t="s">
        <v>94</v>
      </c>
      <c r="B29" s="161" t="s">
        <v>44</v>
      </c>
      <c r="C29" s="161" t="s">
        <v>95</v>
      </c>
      <c r="D29" s="161">
        <v>153</v>
      </c>
    </row>
  </sheetData>
  <mergeCells count="1">
    <mergeCell ref="A1:J1"/>
  </mergeCells>
  <phoneticPr fontId="14" type="noConversion"/>
  <hyperlinks>
    <hyperlink ref="K1" location="首页!A1" display="返回首页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21"/>
  </sheetPr>
  <dimension ref="A1:N50"/>
  <sheetViews>
    <sheetView showGridLines="0" workbookViewId="0">
      <pane ySplit="2" topLeftCell="A3" activePane="bottomLeft" state="frozen"/>
      <selection pane="bottomLeft" activeCell="F12" sqref="F12"/>
    </sheetView>
  </sheetViews>
  <sheetFormatPr defaultColWidth="9.140625" defaultRowHeight="18.75" customHeight="1" x14ac:dyDescent="0.15"/>
  <cols>
    <col min="1" max="1" width="12.140625" style="144" customWidth="1"/>
    <col min="2" max="2" width="12.28515625" style="144" customWidth="1"/>
    <col min="3" max="3" width="11.140625" style="209" customWidth="1"/>
    <col min="4" max="4" width="11.140625" style="145" customWidth="1"/>
    <col min="5" max="6" width="9.140625" style="145"/>
    <col min="7" max="7" width="12.28515625" style="144" customWidth="1"/>
    <col min="8" max="8" width="11.140625" style="144" customWidth="1"/>
    <col min="9" max="9" width="17.85546875" style="146" customWidth="1"/>
    <col min="10" max="10" width="9.140625" style="144"/>
    <col min="11" max="11" width="12.85546875" style="144" customWidth="1"/>
    <col min="12" max="12" width="29.7109375" style="145" customWidth="1"/>
    <col min="13" max="13" width="7.5703125" style="144" customWidth="1"/>
    <col min="14" max="14" width="12.28515625" style="39" customWidth="1"/>
    <col min="15" max="16384" width="9.140625" style="39"/>
  </cols>
  <sheetData>
    <row r="1" spans="1:14" ht="41.1" customHeight="1" x14ac:dyDescent="0.15">
      <c r="A1" s="219">
        <f>首页!E5</f>
        <v>43739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31" t="s">
        <v>21</v>
      </c>
    </row>
    <row r="2" spans="1:14" ht="32.1" customHeight="1" x14ac:dyDescent="0.15">
      <c r="A2" s="147" t="s">
        <v>96</v>
      </c>
      <c r="B2" s="147" t="s">
        <v>97</v>
      </c>
      <c r="C2" s="208" t="s">
        <v>98</v>
      </c>
      <c r="D2" s="148" t="s">
        <v>99</v>
      </c>
      <c r="E2" s="148" t="s">
        <v>100</v>
      </c>
      <c r="F2" s="148" t="s">
        <v>25</v>
      </c>
      <c r="G2" s="149" t="s">
        <v>101</v>
      </c>
      <c r="H2" s="150" t="s">
        <v>102</v>
      </c>
      <c r="I2" s="157" t="s">
        <v>103</v>
      </c>
      <c r="J2" s="147" t="s">
        <v>104</v>
      </c>
      <c r="K2" s="147" t="s">
        <v>34</v>
      </c>
      <c r="L2" s="148" t="s">
        <v>105</v>
      </c>
      <c r="M2" s="158" t="s">
        <v>27</v>
      </c>
    </row>
    <row r="3" spans="1:14" ht="18.75" customHeight="1" x14ac:dyDescent="0.15">
      <c r="A3" s="151" t="s">
        <v>106</v>
      </c>
      <c r="B3" s="152">
        <v>43766</v>
      </c>
      <c r="C3" s="153">
        <v>1</v>
      </c>
      <c r="D3" s="154" t="str">
        <f>IF(C3="","",VLOOKUP(C3,产品资料!A:D,2,0))</f>
        <v>鸭</v>
      </c>
      <c r="E3" s="154" t="str">
        <f>IF(C3="","",VLOOKUP(C3,产品资料!A:E,3,0))</f>
        <v>A</v>
      </c>
      <c r="F3" s="154" t="str">
        <f>IF(C3="","",VLOOKUP(C3,产品资料!A:E,4,0))</f>
        <v>只</v>
      </c>
      <c r="G3" s="151">
        <v>100</v>
      </c>
      <c r="H3" s="151">
        <v>40.4041</v>
      </c>
      <c r="I3" s="159">
        <f>IF(G3="","",G3*H3)</f>
        <v>4040.41</v>
      </c>
      <c r="J3" s="151" t="s">
        <v>107</v>
      </c>
      <c r="K3" s="151" t="s">
        <v>43</v>
      </c>
      <c r="L3" s="160" t="str">
        <f>IF(K3="","",VLOOKUP(K3,供货商!A:B,2,0))</f>
        <v>熊猫办公XXXXXXX有限公司</v>
      </c>
    </row>
    <row r="4" spans="1:14" ht="18.75" customHeight="1" x14ac:dyDescent="0.15">
      <c r="A4" s="151" t="s">
        <v>106</v>
      </c>
      <c r="B4" s="152">
        <v>43766</v>
      </c>
      <c r="C4" s="153">
        <v>2</v>
      </c>
      <c r="D4" s="154" t="str">
        <f>IF(C4="","",VLOOKUP(C4,产品资料!A:D,2,0))</f>
        <v>鹅</v>
      </c>
      <c r="E4" s="154" t="str">
        <f>IF(C4="","",VLOOKUP(C4,产品资料!A:E,3,0))</f>
        <v>A</v>
      </c>
      <c r="F4" s="154" t="str">
        <f>IF(C4="","",VLOOKUP(C4,产品资料!A:E,4,0))</f>
        <v>只</v>
      </c>
      <c r="G4" s="151">
        <v>200</v>
      </c>
      <c r="H4" s="151">
        <v>40.4041</v>
      </c>
      <c r="I4" s="159">
        <f t="shared" ref="I4:I5" si="0">IF(G4="","",G4*H4)</f>
        <v>8080.82</v>
      </c>
      <c r="J4" s="151" t="s">
        <v>107</v>
      </c>
      <c r="K4" s="151" t="s">
        <v>43</v>
      </c>
      <c r="L4" s="160" t="str">
        <f>IF(K4="","",VLOOKUP(K4,供货商!A:B,2,0))</f>
        <v>熊猫办公XXXXXXX有限公司</v>
      </c>
    </row>
    <row r="5" spans="1:14" ht="18.75" customHeight="1" x14ac:dyDescent="0.15">
      <c r="A5" s="151" t="s">
        <v>106</v>
      </c>
      <c r="B5" s="152">
        <v>43766</v>
      </c>
      <c r="C5" s="153">
        <v>5</v>
      </c>
      <c r="D5" s="154">
        <f>IF(C5="","",VLOOKUP(C5,产品资料!A:D,2,0))</f>
        <v>0</v>
      </c>
      <c r="E5" s="154">
        <f>IF(C5="","",VLOOKUP(C5,产品资料!A:E,3,0))</f>
        <v>0</v>
      </c>
      <c r="F5" s="154">
        <f>IF(C5="","",VLOOKUP(C5,产品资料!A:E,4,0))</f>
        <v>0</v>
      </c>
      <c r="G5" s="151">
        <v>300</v>
      </c>
      <c r="H5" s="151">
        <v>40.4041</v>
      </c>
      <c r="I5" s="159">
        <f t="shared" si="0"/>
        <v>12121.23</v>
      </c>
      <c r="J5" s="151" t="s">
        <v>107</v>
      </c>
      <c r="K5" s="151" t="s">
        <v>43</v>
      </c>
      <c r="L5" s="160" t="str">
        <f>IF(K5="","",VLOOKUP(K5,供货商!A:B,2,0))</f>
        <v>熊猫办公XXXXXXX有限公司</v>
      </c>
    </row>
    <row r="6" spans="1:14" ht="18.75" customHeight="1" x14ac:dyDescent="0.15">
      <c r="A6" s="151"/>
      <c r="B6" s="152"/>
      <c r="C6" s="153"/>
      <c r="D6" s="154" t="str">
        <f>IF(C6="","",VLOOKUP(C6,产品资料!A:D,2,0))</f>
        <v/>
      </c>
      <c r="E6" s="154" t="str">
        <f>IF(C6="","",VLOOKUP(C6,产品资料!A:E,3,0))</f>
        <v/>
      </c>
      <c r="F6" s="154" t="str">
        <f>IF(C6="","",VLOOKUP(C6,产品资料!A:E,4,0))</f>
        <v/>
      </c>
      <c r="G6" s="151"/>
      <c r="H6" s="151"/>
      <c r="I6" s="159"/>
      <c r="J6" s="151"/>
      <c r="K6" s="151"/>
      <c r="L6" s="160"/>
    </row>
    <row r="7" spans="1:14" ht="18.75" customHeight="1" x14ac:dyDescent="0.15">
      <c r="A7" s="151"/>
      <c r="B7" s="152"/>
      <c r="C7" s="153"/>
      <c r="D7" s="154" t="str">
        <f>IF(C7="","",VLOOKUP(C7,产品资料!A:D,2,0))</f>
        <v/>
      </c>
      <c r="E7" s="154" t="str">
        <f>IF(C7="","",VLOOKUP(C7,产品资料!A:E,3,0))</f>
        <v/>
      </c>
      <c r="F7" s="154" t="str">
        <f>IF(C7="","",VLOOKUP(C7,产品资料!A:E,4,0))</f>
        <v/>
      </c>
      <c r="G7" s="151"/>
      <c r="H7" s="151"/>
      <c r="I7" s="159"/>
      <c r="J7" s="151"/>
      <c r="K7" s="151"/>
      <c r="L7" s="160"/>
    </row>
    <row r="8" spans="1:14" ht="18.75" customHeight="1" x14ac:dyDescent="0.15">
      <c r="A8" s="151"/>
      <c r="B8" s="152"/>
      <c r="C8" s="153"/>
      <c r="D8" s="154" t="str">
        <f>IF(C8="","",VLOOKUP(C8,产品资料!A:D,2,0))</f>
        <v/>
      </c>
      <c r="E8" s="154" t="str">
        <f>IF(C8="","",VLOOKUP(C8,产品资料!A:E,3,0))</f>
        <v/>
      </c>
      <c r="F8" s="154" t="str">
        <f>IF(C8="","",VLOOKUP(C8,产品资料!A:E,4,0))</f>
        <v/>
      </c>
      <c r="G8" s="151"/>
      <c r="H8" s="151"/>
      <c r="I8" s="159"/>
      <c r="J8" s="151"/>
      <c r="K8" s="151"/>
      <c r="L8" s="160"/>
    </row>
    <row r="9" spans="1:14" ht="18.75" customHeight="1" x14ac:dyDescent="0.15">
      <c r="A9" s="151"/>
      <c r="B9" s="152"/>
      <c r="C9" s="153"/>
      <c r="D9" s="154" t="str">
        <f>IF(C9="","",VLOOKUP(C9,产品资料!A:D,2,0))</f>
        <v/>
      </c>
      <c r="E9" s="154" t="str">
        <f>IF(C9="","",VLOOKUP(C9,产品资料!A:E,3,0))</f>
        <v/>
      </c>
      <c r="F9" s="154" t="str">
        <f>IF(C9="","",VLOOKUP(C9,产品资料!A:E,4,0))</f>
        <v/>
      </c>
      <c r="G9" s="151"/>
      <c r="H9" s="151"/>
      <c r="I9" s="159"/>
      <c r="J9" s="151"/>
      <c r="K9" s="151"/>
      <c r="L9" s="160"/>
    </row>
    <row r="10" spans="1:14" ht="18.75" customHeight="1" x14ac:dyDescent="0.15">
      <c r="A10" s="151"/>
      <c r="B10" s="152"/>
      <c r="C10" s="153"/>
      <c r="D10" s="154" t="str">
        <f>IF(C10="","",VLOOKUP(C10,产品资料!A:D,2,0))</f>
        <v/>
      </c>
      <c r="E10" s="154" t="str">
        <f>IF(C10="","",VLOOKUP(C10,产品资料!A:E,3,0))</f>
        <v/>
      </c>
      <c r="F10" s="154" t="str">
        <f>IF(C10="","",VLOOKUP(C10,产品资料!A:E,4,0))</f>
        <v/>
      </c>
      <c r="G10" s="151"/>
      <c r="H10" s="151"/>
      <c r="I10" s="159"/>
      <c r="J10" s="151"/>
      <c r="K10" s="151"/>
      <c r="L10" s="160"/>
    </row>
    <row r="11" spans="1:14" ht="18.75" customHeight="1" x14ac:dyDescent="0.15">
      <c r="B11" s="155"/>
      <c r="C11" s="153"/>
      <c r="D11" s="154"/>
      <c r="E11" s="154"/>
      <c r="F11" s="154"/>
      <c r="G11" s="151"/>
      <c r="H11" s="151"/>
      <c r="I11" s="159"/>
      <c r="J11" s="151"/>
      <c r="K11" s="151"/>
      <c r="L11" s="160"/>
    </row>
    <row r="12" spans="1:14" ht="18.75" customHeight="1" x14ac:dyDescent="0.15">
      <c r="B12" s="155"/>
      <c r="C12" s="153"/>
      <c r="D12" s="154"/>
      <c r="E12" s="154"/>
      <c r="F12" s="154"/>
    </row>
    <row r="13" spans="1:14" ht="18.75" customHeight="1" x14ac:dyDescent="0.15">
      <c r="B13" s="155"/>
      <c r="C13" s="153"/>
      <c r="D13" s="154"/>
      <c r="E13" s="154"/>
      <c r="F13" s="154"/>
    </row>
    <row r="14" spans="1:14" ht="18.75" customHeight="1" x14ac:dyDescent="0.15">
      <c r="B14" s="155"/>
      <c r="C14" s="153"/>
      <c r="D14" s="154"/>
      <c r="E14" s="154"/>
      <c r="F14" s="154"/>
    </row>
    <row r="15" spans="1:14" ht="18.75" customHeight="1" x14ac:dyDescent="0.15">
      <c r="B15" s="155"/>
      <c r="C15" s="153"/>
      <c r="D15" s="154"/>
      <c r="E15" s="154"/>
      <c r="F15" s="154"/>
    </row>
    <row r="16" spans="1:14" ht="18.75" customHeight="1" x14ac:dyDescent="0.15">
      <c r="B16" s="155"/>
      <c r="C16" s="153"/>
      <c r="D16" s="154"/>
      <c r="E16" s="154"/>
      <c r="F16" s="154"/>
    </row>
    <row r="17" spans="2:6" ht="18.75" customHeight="1" x14ac:dyDescent="0.15">
      <c r="B17" s="155"/>
      <c r="C17" s="153"/>
      <c r="D17" s="154"/>
      <c r="E17" s="154"/>
      <c r="F17" s="154"/>
    </row>
    <row r="18" spans="2:6" ht="18.75" customHeight="1" x14ac:dyDescent="0.15">
      <c r="B18" s="155"/>
      <c r="C18" s="153"/>
      <c r="D18" s="154"/>
      <c r="E18" s="154"/>
      <c r="F18" s="154"/>
    </row>
    <row r="19" spans="2:6" ht="18.75" customHeight="1" x14ac:dyDescent="0.15">
      <c r="B19" s="155"/>
      <c r="C19" s="153"/>
      <c r="D19" s="154"/>
      <c r="E19" s="154"/>
      <c r="F19" s="154"/>
    </row>
    <row r="20" spans="2:6" ht="18.75" customHeight="1" x14ac:dyDescent="0.15">
      <c r="B20" s="155"/>
      <c r="C20" s="153"/>
      <c r="D20" s="154"/>
      <c r="E20" s="154"/>
      <c r="F20" s="154"/>
    </row>
    <row r="21" spans="2:6" ht="18.75" customHeight="1" x14ac:dyDescent="0.15">
      <c r="B21" s="155"/>
      <c r="C21" s="153"/>
      <c r="D21" s="154"/>
      <c r="E21" s="154"/>
      <c r="F21" s="154"/>
    </row>
    <row r="22" spans="2:6" ht="18.75" customHeight="1" x14ac:dyDescent="0.15">
      <c r="B22" s="155"/>
      <c r="C22" s="153"/>
      <c r="D22" s="154"/>
      <c r="E22" s="154"/>
      <c r="F22" s="154"/>
    </row>
    <row r="23" spans="2:6" ht="18.75" customHeight="1" x14ac:dyDescent="0.15">
      <c r="B23" s="155"/>
      <c r="C23" s="153"/>
      <c r="D23" s="154"/>
      <c r="E23" s="154"/>
      <c r="F23" s="154"/>
    </row>
    <row r="24" spans="2:6" ht="18.75" customHeight="1" x14ac:dyDescent="0.15">
      <c r="B24" s="155"/>
      <c r="C24" s="153"/>
      <c r="D24" s="154"/>
      <c r="E24" s="154"/>
      <c r="F24" s="154"/>
    </row>
    <row r="25" spans="2:6" ht="18.75" customHeight="1" x14ac:dyDescent="0.15">
      <c r="B25" s="155"/>
      <c r="C25" s="153"/>
      <c r="D25" s="154"/>
      <c r="E25" s="154"/>
      <c r="F25" s="154"/>
    </row>
    <row r="26" spans="2:6" ht="18.75" customHeight="1" x14ac:dyDescent="0.15">
      <c r="B26" s="155"/>
      <c r="C26" s="153"/>
      <c r="D26" s="154"/>
      <c r="E26" s="154"/>
      <c r="F26" s="154"/>
    </row>
    <row r="27" spans="2:6" ht="18.75" customHeight="1" x14ac:dyDescent="0.15">
      <c r="B27" s="155"/>
      <c r="C27" s="153"/>
      <c r="D27" s="154"/>
      <c r="E27" s="154"/>
      <c r="F27" s="154"/>
    </row>
    <row r="28" spans="2:6" ht="18.75" customHeight="1" x14ac:dyDescent="0.15">
      <c r="B28" s="155"/>
      <c r="C28" s="153"/>
      <c r="D28" s="154"/>
      <c r="E28" s="154"/>
      <c r="F28" s="154"/>
    </row>
    <row r="29" spans="2:6" ht="18.75" customHeight="1" x14ac:dyDescent="0.15">
      <c r="B29" s="155"/>
      <c r="C29" s="153"/>
      <c r="D29" s="154"/>
      <c r="E29" s="154"/>
      <c r="F29" s="154"/>
    </row>
    <row r="30" spans="2:6" ht="18.75" customHeight="1" x14ac:dyDescent="0.15">
      <c r="B30" s="155"/>
      <c r="C30" s="153"/>
      <c r="D30" s="154"/>
      <c r="E30" s="154"/>
      <c r="F30" s="154"/>
    </row>
    <row r="31" spans="2:6" ht="18.75" customHeight="1" x14ac:dyDescent="0.15">
      <c r="B31" s="155"/>
      <c r="C31" s="153"/>
      <c r="D31" s="154"/>
      <c r="E31" s="154"/>
      <c r="F31" s="154"/>
    </row>
    <row r="32" spans="2:6" ht="18.75" customHeight="1" x14ac:dyDescent="0.15">
      <c r="B32" s="155"/>
      <c r="C32" s="153"/>
      <c r="D32" s="154"/>
      <c r="E32" s="154"/>
      <c r="F32" s="154"/>
    </row>
    <row r="33" spans="2:12" ht="18.75" customHeight="1" x14ac:dyDescent="0.15">
      <c r="B33" s="155"/>
      <c r="C33" s="153"/>
      <c r="D33" s="154"/>
      <c r="E33" s="154"/>
      <c r="F33" s="154"/>
    </row>
    <row r="34" spans="2:12" ht="18.75" customHeight="1" x14ac:dyDescent="0.15">
      <c r="B34" s="155"/>
      <c r="C34" s="153"/>
      <c r="D34" s="154"/>
      <c r="E34" s="154"/>
      <c r="F34" s="154"/>
    </row>
    <row r="35" spans="2:12" ht="18.75" customHeight="1" x14ac:dyDescent="0.15">
      <c r="B35" s="155"/>
      <c r="C35" s="153"/>
      <c r="D35" s="154"/>
      <c r="E35" s="154"/>
      <c r="F35" s="154"/>
    </row>
    <row r="36" spans="2:12" ht="18.75" customHeight="1" x14ac:dyDescent="0.15">
      <c r="B36" s="155"/>
      <c r="D36" s="154"/>
      <c r="E36" s="154"/>
      <c r="F36" s="154"/>
    </row>
    <row r="37" spans="2:12" ht="18.75" customHeight="1" x14ac:dyDescent="0.15">
      <c r="B37" s="155"/>
      <c r="D37" s="154"/>
      <c r="E37" s="154"/>
      <c r="F37" s="154"/>
    </row>
    <row r="38" spans="2:12" ht="18.75" customHeight="1" x14ac:dyDescent="0.15">
      <c r="B38" s="155"/>
      <c r="D38" s="156" t="str">
        <f>IF(C36="","",VLOOKUP(C36,产品资料!A:D,2,0))</f>
        <v/>
      </c>
      <c r="E38" s="156" t="str">
        <f>IF(C36="","",VLOOKUP(C36,产品资料!A:E,3,0))</f>
        <v/>
      </c>
      <c r="F38" s="156" t="str">
        <f>IF(C36="","",VLOOKUP(C36,产品资料!A:E,4,0))</f>
        <v/>
      </c>
      <c r="L38" s="145" t="str">
        <f>IF(K38="","",VLOOKUP(K38,供货商!A:B,2,0))</f>
        <v/>
      </c>
    </row>
    <row r="39" spans="2:12" ht="18.75" customHeight="1" x14ac:dyDescent="0.15">
      <c r="B39" s="155"/>
      <c r="D39" s="156" t="str">
        <f>IF(C37="","",VLOOKUP(C37,产品资料!A:D,2,0))</f>
        <v/>
      </c>
      <c r="E39" s="156" t="str">
        <f>IF(C37="","",VLOOKUP(C37,产品资料!A:E,3,0))</f>
        <v/>
      </c>
      <c r="F39" s="156" t="str">
        <f>IF(C37="","",VLOOKUP(C37,产品资料!A:E,4,0))</f>
        <v/>
      </c>
    </row>
    <row r="40" spans="2:12" ht="18.75" customHeight="1" x14ac:dyDescent="0.15">
      <c r="B40" s="155"/>
      <c r="D40" s="156" t="str">
        <f>IF(C38="","",VLOOKUP(C38,产品资料!A:D,2,0))</f>
        <v/>
      </c>
      <c r="E40" s="156" t="str">
        <f>IF(C38="","",VLOOKUP(C38,产品资料!A:E,3,0))</f>
        <v/>
      </c>
      <c r="F40" s="156" t="str">
        <f>IF(C38="","",VLOOKUP(C38,产品资料!A:E,4,0))</f>
        <v/>
      </c>
    </row>
    <row r="41" spans="2:12" ht="18.75" customHeight="1" x14ac:dyDescent="0.15">
      <c r="B41" s="155"/>
      <c r="D41" s="156" t="str">
        <f>IF(C39="","",VLOOKUP(C39,产品资料!A:D,2,0))</f>
        <v/>
      </c>
      <c r="E41" s="156" t="str">
        <f>IF(C39="","",VLOOKUP(C39,产品资料!A:E,3,0))</f>
        <v/>
      </c>
      <c r="F41" s="156" t="str">
        <f>IF(C39="","",VLOOKUP(C39,产品资料!A:E,4,0))</f>
        <v/>
      </c>
    </row>
    <row r="42" spans="2:12" ht="18.75" customHeight="1" x14ac:dyDescent="0.15">
      <c r="B42" s="155"/>
      <c r="D42" s="156" t="str">
        <f>IF(C40="","",VLOOKUP(C40,产品资料!A:D,2,0))</f>
        <v/>
      </c>
      <c r="E42" s="156" t="str">
        <f>IF(C40="","",VLOOKUP(C40,产品资料!A:E,3,0))</f>
        <v/>
      </c>
      <c r="F42" s="156" t="str">
        <f>IF(C40="","",VLOOKUP(C40,产品资料!A:E,4,0))</f>
        <v/>
      </c>
    </row>
    <row r="43" spans="2:12" ht="18.75" customHeight="1" x14ac:dyDescent="0.15">
      <c r="B43" s="155"/>
      <c r="D43" s="156" t="str">
        <f>IF(C41="","",VLOOKUP(C41,产品资料!A:D,2,0))</f>
        <v/>
      </c>
      <c r="E43" s="156" t="str">
        <f>IF(C41="","",VLOOKUP(C41,产品资料!A:E,3,0))</f>
        <v/>
      </c>
      <c r="F43" s="156" t="str">
        <f>IF(C41="","",VLOOKUP(C41,产品资料!A:E,4,0))</f>
        <v/>
      </c>
    </row>
    <row r="44" spans="2:12" ht="18.75" customHeight="1" x14ac:dyDescent="0.15">
      <c r="B44" s="155"/>
      <c r="D44" s="156" t="str">
        <f>IF(C42="","",VLOOKUP(C42,产品资料!A:D,2,0))</f>
        <v/>
      </c>
      <c r="E44" s="156" t="str">
        <f>IF(C42="","",VLOOKUP(C42,产品资料!A:E,3,0))</f>
        <v/>
      </c>
      <c r="F44" s="156" t="str">
        <f>IF(C42="","",VLOOKUP(C42,产品资料!A:E,4,0))</f>
        <v/>
      </c>
    </row>
    <row r="45" spans="2:12" ht="18.75" customHeight="1" x14ac:dyDescent="0.15">
      <c r="B45" s="155"/>
      <c r="D45" s="156" t="str">
        <f>IF(C43="","",VLOOKUP(C43,产品资料!A:D,2,0))</f>
        <v/>
      </c>
      <c r="E45" s="156" t="str">
        <f>IF(C43="","",VLOOKUP(C43,产品资料!A:E,3,0))</f>
        <v/>
      </c>
      <c r="F45" s="156" t="str">
        <f>IF(C43="","",VLOOKUP(C43,产品资料!A:E,4,0))</f>
        <v/>
      </c>
    </row>
    <row r="46" spans="2:12" ht="18.75" customHeight="1" x14ac:dyDescent="0.15">
      <c r="B46" s="155"/>
      <c r="D46" s="156" t="str">
        <f>IF(C44="","",VLOOKUP(C44,产品资料!A:D,2,0))</f>
        <v/>
      </c>
      <c r="E46" s="156" t="str">
        <f>IF(C44="","",VLOOKUP(C44,产品资料!A:E,3,0))</f>
        <v/>
      </c>
      <c r="F46" s="156" t="str">
        <f>IF(C44="","",VLOOKUP(C44,产品资料!A:E,4,0))</f>
        <v/>
      </c>
    </row>
    <row r="47" spans="2:12" ht="18.75" customHeight="1" x14ac:dyDescent="0.15">
      <c r="B47" s="155"/>
      <c r="D47" s="156"/>
      <c r="E47" s="156"/>
      <c r="F47" s="156"/>
    </row>
    <row r="48" spans="2:12" ht="18.75" customHeight="1" x14ac:dyDescent="0.15">
      <c r="B48" s="155"/>
      <c r="D48" s="156"/>
      <c r="E48" s="156"/>
      <c r="F48" s="156"/>
    </row>
    <row r="49" spans="4:6" ht="18.75" customHeight="1" x14ac:dyDescent="0.15">
      <c r="D49" s="156"/>
      <c r="E49" s="156"/>
      <c r="F49" s="156"/>
    </row>
    <row r="50" spans="4:6" ht="18.75" customHeight="1" x14ac:dyDescent="0.15">
      <c r="D50" s="156"/>
      <c r="E50" s="156"/>
      <c r="F50" s="156"/>
    </row>
  </sheetData>
  <protectedRanges>
    <protectedRange sqref="J1:K1048576" name="区域3"/>
    <protectedRange sqref="A1:C1048576" name="区域1"/>
    <protectedRange sqref="G1:H1048576" name="区域2"/>
    <protectedRange sqref="A7" name="区域1_1"/>
    <protectedRange sqref="A16" name="区域1_2"/>
    <protectedRange sqref="A26" name="区域1_3"/>
  </protectedRanges>
  <mergeCells count="1">
    <mergeCell ref="A1:M1"/>
  </mergeCells>
  <phoneticPr fontId="14" type="noConversion"/>
  <dataValidations count="2">
    <dataValidation type="list" allowBlank="1" showInputMessage="1" showErrorMessage="1" sqref="N8">
      <formula1>$C$3:$C$4</formula1>
    </dataValidation>
    <dataValidation type="list" allowBlank="1" showInputMessage="1" showErrorMessage="1" sqref="N17:N32">
      <formula1>$C$3:$C$28</formula1>
    </dataValidation>
  </dataValidations>
  <hyperlinks>
    <hyperlink ref="N1" location="首页!A1" display="返回首页&lt;&lt;"/>
  </hyperlinks>
  <printOptions horizontalCentered="1"/>
  <pageMargins left="0.15972222222222199" right="0.15972222222222199" top="0.58958333333333302" bottom="0.389583333333333" header="0.50972222222222197" footer="0.50972222222222197"/>
  <pageSetup paperSize="9" orientation="landscape" horizontalDpi="180" verticalDpi="18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indexed="21"/>
  </sheetPr>
  <dimension ref="A1:P18"/>
  <sheetViews>
    <sheetView showGridLines="0" showZeros="0" workbookViewId="0">
      <selection activeCell="B21" sqref="B21"/>
    </sheetView>
  </sheetViews>
  <sheetFormatPr defaultColWidth="9.140625" defaultRowHeight="11.25" x14ac:dyDescent="0.15"/>
  <cols>
    <col min="1" max="1" width="11.42578125" style="120" customWidth="1"/>
    <col min="2" max="2" width="22" style="121" customWidth="1"/>
    <col min="3" max="3" width="6.28515625" style="121" customWidth="1"/>
    <col min="4" max="4" width="7.28515625" style="121" customWidth="1"/>
    <col min="5" max="5" width="9.140625" style="121"/>
    <col min="6" max="6" width="15.140625" style="121" customWidth="1"/>
    <col min="7" max="7" width="7.85546875" style="121" customWidth="1"/>
    <col min="8" max="8" width="9.28515625" style="121" customWidth="1"/>
    <col min="9" max="9" width="15.5703125" style="121" customWidth="1"/>
    <col min="10" max="11" width="9.85546875" style="121" customWidth="1"/>
    <col min="12" max="12" width="8.140625" style="121" customWidth="1"/>
    <col min="13" max="13" width="3.7109375" style="121" customWidth="1"/>
    <col min="14" max="14" width="4.7109375" style="121" customWidth="1"/>
    <col min="15" max="15" width="4.28515625" style="121" customWidth="1"/>
    <col min="16" max="16" width="43.140625" style="121" customWidth="1"/>
    <col min="17" max="16384" width="9.140625" style="121"/>
  </cols>
  <sheetData>
    <row r="1" spans="1:16" ht="27.75" customHeight="1" x14ac:dyDescent="0.15">
      <c r="A1" s="40"/>
      <c r="B1" s="41"/>
      <c r="C1" s="240" t="s">
        <v>108</v>
      </c>
      <c r="D1" s="240"/>
      <c r="E1" s="240"/>
      <c r="F1" s="240"/>
      <c r="G1" s="240"/>
      <c r="H1" s="240"/>
      <c r="I1" s="240"/>
      <c r="J1" s="40"/>
      <c r="K1" s="44" t="s">
        <v>109</v>
      </c>
      <c r="L1" s="241" t="s">
        <v>195</v>
      </c>
      <c r="M1" s="241"/>
      <c r="P1" s="9" t="s">
        <v>21</v>
      </c>
    </row>
    <row r="2" spans="1:16" ht="16.5" customHeight="1" x14ac:dyDescent="0.15">
      <c r="A2" s="45"/>
      <c r="B2" s="46"/>
      <c r="C2" s="40"/>
      <c r="D2" s="40"/>
      <c r="E2" s="40"/>
      <c r="F2" s="40"/>
      <c r="G2" s="47"/>
      <c r="H2" s="42"/>
      <c r="I2" s="42"/>
      <c r="J2" s="42"/>
      <c r="K2" s="42"/>
      <c r="L2" s="42"/>
      <c r="M2" s="46"/>
      <c r="N2" s="220" t="s">
        <v>110</v>
      </c>
      <c r="O2" s="71"/>
      <c r="P2" s="39" t="s">
        <v>111</v>
      </c>
    </row>
    <row r="3" spans="1:16" ht="24" customHeight="1" x14ac:dyDescent="0.15">
      <c r="A3" s="122" t="s">
        <v>112</v>
      </c>
      <c r="B3" s="242" t="str">
        <f>VLOOKUP(L1,商品入库!A:L,12,0)</f>
        <v>熊猫办公XXXXXXX有限公司</v>
      </c>
      <c r="C3" s="242"/>
      <c r="D3" s="242"/>
      <c r="E3" s="242"/>
      <c r="F3" s="242"/>
      <c r="G3" s="243"/>
      <c r="H3" s="243"/>
      <c r="I3" s="40"/>
      <c r="J3" s="138" t="s">
        <v>113</v>
      </c>
      <c r="K3" s="244">
        <f>VLOOKUP(L1,商品入库!A:D,2,0)</f>
        <v>43766</v>
      </c>
      <c r="L3" s="244"/>
      <c r="M3" s="244"/>
      <c r="N3" s="220"/>
      <c r="O3" s="71"/>
    </row>
    <row r="4" spans="1:16" ht="34.5" customHeight="1" x14ac:dyDescent="0.15">
      <c r="A4" s="231" t="s">
        <v>114</v>
      </c>
      <c r="B4" s="221" t="s">
        <v>115</v>
      </c>
      <c r="C4" s="233" t="s">
        <v>25</v>
      </c>
      <c r="D4" s="235" t="s">
        <v>116</v>
      </c>
      <c r="E4" s="236"/>
      <c r="F4" s="237"/>
      <c r="G4" s="235" t="s">
        <v>117</v>
      </c>
      <c r="H4" s="236"/>
      <c r="I4" s="237"/>
      <c r="J4" s="238" t="s">
        <v>118</v>
      </c>
      <c r="K4" s="239"/>
      <c r="L4" s="221" t="s">
        <v>27</v>
      </c>
      <c r="M4" s="222"/>
      <c r="N4" s="220"/>
      <c r="O4" s="71"/>
    </row>
    <row r="5" spans="1:16" ht="16.5" customHeight="1" x14ac:dyDescent="0.15">
      <c r="A5" s="232"/>
      <c r="B5" s="223"/>
      <c r="C5" s="234"/>
      <c r="D5" s="123" t="s">
        <v>119</v>
      </c>
      <c r="E5" s="123" t="s">
        <v>120</v>
      </c>
      <c r="F5" s="123" t="s">
        <v>121</v>
      </c>
      <c r="G5" s="123" t="s">
        <v>119</v>
      </c>
      <c r="H5" s="123" t="s">
        <v>120</v>
      </c>
      <c r="I5" s="123" t="s">
        <v>121</v>
      </c>
      <c r="J5" s="123" t="s">
        <v>119</v>
      </c>
      <c r="K5" s="123" t="s">
        <v>121</v>
      </c>
      <c r="L5" s="223"/>
      <c r="M5" s="224"/>
      <c r="N5" s="220"/>
      <c r="O5" s="71"/>
    </row>
    <row r="6" spans="1:16" ht="40.5" customHeight="1" x14ac:dyDescent="0.15">
      <c r="A6" s="124" t="str">
        <f ca="1">IF(COUNTIF(商品入库!$A$3:$A$2798,$L$1)-$O5&gt;0,OFFSET(商品入库!$C$2,MATCH($L$1,商品入库!$A$3:$A$2798,0)+$O5,0)&amp;"",0)</f>
        <v>1</v>
      </c>
      <c r="B6" s="125" t="str">
        <f ca="1">IF(COUNTIF(商品入库!$A$3:$A$2798,$L$1)-$O5&gt;0,OFFSET(商品入库!$D$2,MATCH($L$1,商品入库!$A$3:$A$2798,0)+$O5,0)&amp;"",0)&amp;IF(COUNTIF(商品入库!$A$3:$A$2798,$L$1)-$O5&gt;0,OFFSET(商品入库!$E$2,MATCH($L$1,商品入库!$A$3:$A$2798,0)+$O5,0)&amp;"",0)</f>
        <v>鸭A</v>
      </c>
      <c r="C6" s="53" t="str">
        <f ca="1">IF(COUNTIF(商品入库!$A$3:$A$2798,$L$1)-$O5&gt;0,OFFSET(商品入库!$F$2,MATCH($L$1,商品入库!$A$3:$A$2798,0)+$O5,0)&amp;"",0)</f>
        <v>只</v>
      </c>
      <c r="D6" s="53" t="str">
        <f ca="1">IF(COUNTIF(商品入库!$A$3:$A$2798,$L$1)-$O5&gt;0,OFFSET(商品入库!$G$2,MATCH($L$1,商品入库!$A$3:$A$2798,0)+$O5,0)&amp;"",0)</f>
        <v>100</v>
      </c>
      <c r="E6" s="53"/>
      <c r="F6" s="53" t="str">
        <f ca="1">IF(COUNTIF(商品入库!$A$3:$A$2798,$L$1)-$O5&gt;0,OFFSET(商品入库!$I$2,MATCH($L$1,商品入库!$A$3:$A$2798,0)+$O5,0)&amp;"",0)</f>
        <v>4040.41</v>
      </c>
      <c r="G6" s="54" t="str">
        <f ca="1">IF(COUNTIF(商品入库!$A$3:$A$2798,$L$1)-$O5&gt;0,OFFSET(商品入库!$G$2,MATCH($L$1,商品入库!$A$3:$A$2798,0)+$O5,0)&amp;"",0)</f>
        <v>100</v>
      </c>
      <c r="H6" s="55"/>
      <c r="I6" s="139" t="str">
        <f ca="1">IF(COUNTIF(商品入库!$A$3:$A$2798,$L$1)-$O5&gt;0,OFFSET(商品入库!$I$2,MATCH($L$1,商品入库!$A$3:$A$2798,0)+$O5,0)&amp;"",0)</f>
        <v>4040.41</v>
      </c>
      <c r="J6" s="140"/>
      <c r="K6" s="140"/>
      <c r="L6" s="225"/>
      <c r="M6" s="226"/>
      <c r="N6" s="220"/>
      <c r="O6" s="72">
        <v>1</v>
      </c>
    </row>
    <row r="7" spans="1:16" ht="40.5" customHeight="1" x14ac:dyDescent="0.15">
      <c r="A7" s="124" t="str">
        <f ca="1">IF(COUNTIF(商品入库!$A$3:$A$2798,$L$1)-$O6&gt;0,OFFSET(商品入库!$C$2,MATCH($L$1,商品入库!$A$3:$A$2798,0)+$O6,0)&amp;"",0)</f>
        <v>2</v>
      </c>
      <c r="B7" s="125" t="str">
        <f ca="1">IF(COUNTIF(商品入库!$A$3:$A$2798,$L$1)-$O6&gt;0,OFFSET(商品入库!$D$2,MATCH($L$1,商品入库!$A$3:$A$2798,0)+$O6,0)&amp;"",0)&amp;IF(COUNTIF(商品入库!$A$3:$A$2798,$L$1)-$O6&gt;0,OFFSET(商品入库!$E$2,MATCH($L$1,商品入库!$A$3:$A$2798,0)+$O6,0)&amp;"",0)</f>
        <v>鹅A</v>
      </c>
      <c r="C7" s="53" t="str">
        <f ca="1">IF(COUNTIF(商品入库!$A$3:$A$2798,$L$1)-$O6&gt;0,OFFSET(商品入库!$F$2,MATCH($L$1,商品入库!$A$3:$A$2798,0)+$O6,0)&amp;"",0)</f>
        <v>只</v>
      </c>
      <c r="D7" s="53" t="str">
        <f ca="1">IF(COUNTIF(商品入库!$A$3:$A$2798,$L$1)-$O6&gt;0,OFFSET(商品入库!$G$2,MATCH($L$1,商品入库!$A$3:$A$2798,0)+$O6,0)&amp;"",0)</f>
        <v>200</v>
      </c>
      <c r="E7" s="53">
        <v>0</v>
      </c>
      <c r="F7" s="53" t="str">
        <f ca="1">IF(COUNTIF(商品入库!$A$3:$A$2798,$L$1)-$O6&gt;0,OFFSET(商品入库!$I$2,MATCH($L$1,商品入库!$A$3:$A$2798,0)+$O6,0)&amp;"",0)</f>
        <v>8080.82</v>
      </c>
      <c r="G7" s="54" t="str">
        <f ca="1">IF(COUNTIF(商品入库!$A$3:$A$2798,$L$1)-$O6&gt;0,OFFSET(商品入库!$G$2,MATCH($L$1,商品入库!$A$3:$A$2798,0)+$O6,0)&amp;"",0)</f>
        <v>200</v>
      </c>
      <c r="H7" s="55"/>
      <c r="I7" s="139" t="str">
        <f ca="1">IF(COUNTIF(商品入库!$A$3:$A$2798,$L$1)-$O6&gt;0,OFFSET(商品入库!$I$2,MATCH($L$1,商品入库!$A$3:$A$2798,0)+$O6,0)&amp;"",0)</f>
        <v>8080.82</v>
      </c>
      <c r="J7" s="140"/>
      <c r="K7" s="140"/>
      <c r="L7" s="225"/>
      <c r="M7" s="226"/>
      <c r="N7" s="220"/>
      <c r="O7" s="72">
        <v>2</v>
      </c>
    </row>
    <row r="8" spans="1:16" ht="40.5" customHeight="1" x14ac:dyDescent="0.15">
      <c r="A8" s="124" t="str">
        <f ca="1">IF(COUNTIF(商品入库!$A$3:$A$2798,$L$1)-$O7&gt;0,OFFSET(商品入库!$C$2,MATCH($L$1,商品入库!$A$3:$A$2798,0)+$O7,0)&amp;"",0)</f>
        <v>5</v>
      </c>
      <c r="B8" s="125" t="str">
        <f ca="1">IF(COUNTIF(商品入库!$A$3:$A$2798,$L$1)-$O7&gt;0,OFFSET(商品入库!$D$2,MATCH($L$1,商品入库!$A$3:$A$2798,0)+$O7,0)&amp;"",0)&amp;IF(COUNTIF(商品入库!$A$3:$A$2798,$L$1)-$O7&gt;0,OFFSET(商品入库!$E$2,MATCH($L$1,商品入库!$A$3:$A$2798,0)+$O7,0)&amp;"",0)</f>
        <v>00</v>
      </c>
      <c r="C8" s="53" t="str">
        <f ca="1">IF(COUNTIF(商品入库!$A$3:$A$2798,$L$1)-$O7&gt;0,OFFSET(商品入库!$F$2,MATCH($L$1,商品入库!$A$3:$A$2798,0)+$O7,0)&amp;"",0)</f>
        <v>0</v>
      </c>
      <c r="D8" s="53" t="str">
        <f ca="1">IF(COUNTIF(商品入库!$A$3:$A$2798,$L$1)-$O7&gt;0,OFFSET(商品入库!$G$2,MATCH($L$1,商品入库!$A$3:$A$2798,0)+$O7,0)&amp;"",0)</f>
        <v>300</v>
      </c>
      <c r="E8" s="53">
        <v>0</v>
      </c>
      <c r="F8" s="53" t="str">
        <f ca="1">IF(COUNTIF(商品入库!$A$3:$A$2798,$L$1)-$O7&gt;0,OFFSET(商品入库!$I$2,MATCH($L$1,商品入库!$A$3:$A$2798,0)+$O7,0)&amp;"",0)</f>
        <v>12121.23</v>
      </c>
      <c r="G8" s="54" t="str">
        <f ca="1">IF(COUNTIF(商品入库!$A$3:$A$2798,$L$1)-$O7&gt;0,OFFSET(商品入库!$G$2,MATCH($L$1,商品入库!$A$3:$A$2798,0)+$O7,0)&amp;"",0)</f>
        <v>300</v>
      </c>
      <c r="H8" s="55"/>
      <c r="I8" s="139" t="str">
        <f ca="1">IF(COUNTIF(商品入库!$A$3:$A$2798,$L$1)-$O7&gt;0,OFFSET(商品入库!$I$2,MATCH($L$1,商品入库!$A$3:$A$2798,0)+$O7,0)&amp;"",0)</f>
        <v>12121.23</v>
      </c>
      <c r="J8" s="140"/>
      <c r="K8" s="140"/>
      <c r="L8" s="225"/>
      <c r="M8" s="226"/>
      <c r="N8" s="220"/>
      <c r="O8" s="72">
        <v>3</v>
      </c>
    </row>
    <row r="9" spans="1:16" ht="40.5" customHeight="1" x14ac:dyDescent="0.15">
      <c r="A9" s="124">
        <f ca="1">IF(COUNTIF(商品入库!$A$3:$A$2798,$L$1)-$O8&gt;0,OFFSET(商品入库!$C$2,MATCH($L$1,商品入库!$A$3:$A$2798,0)+$O8,0)&amp;"",0)</f>
        <v>0</v>
      </c>
      <c r="B9" s="125" t="str">
        <f ca="1">IF(COUNTIF(商品入库!$A$3:$A$2798,$L$1)-$O8&gt;0,OFFSET(商品入库!$D$2,MATCH($L$1,商品入库!$A$3:$A$2798,0)+$O8,0)&amp;"",0)&amp;IF(COUNTIF(商品入库!$A$3:$A$2798,$L$1)-$O8&gt;0,OFFSET(商品入库!$E$2,MATCH($L$1,商品入库!$A$3:$A$2798,0)+$O8,0)&amp;"",0)</f>
        <v>00</v>
      </c>
      <c r="C9" s="53">
        <f ca="1">IF(COUNTIF(商品入库!$A$3:$A$2798,$L$1)-$O8&gt;0,OFFSET(商品入库!$F$2,MATCH($L$1,商品入库!$A$3:$A$2798,0)+$O8,0)&amp;"",0)</f>
        <v>0</v>
      </c>
      <c r="D9" s="53">
        <f ca="1">IF(COUNTIF(商品入库!$A$3:$A$2798,$L$1)-$O8&gt;0,OFFSET(商品入库!$G$2,MATCH($L$1,商品入库!$A$3:$A$2798,0)+$O8,0)&amp;"",0)</f>
        <v>0</v>
      </c>
      <c r="E9" s="53">
        <v>0</v>
      </c>
      <c r="F9" s="53">
        <f ca="1">IF(COUNTIF(商品入库!$A$3:$A$2798,$L$1)-$O8&gt;0,OFFSET(商品入库!$I$2,MATCH($L$1,商品入库!$A$3:$A$2798,0)+$O8,0)&amp;"",0)</f>
        <v>0</v>
      </c>
      <c r="G9" s="54">
        <f ca="1">IF(COUNTIF(商品入库!$A$3:$A$2798,$L$1)-$O8&gt;0,OFFSET(商品入库!$G$2,MATCH($L$1,商品入库!$A$3:$A$2798,0)+$O8,0)&amp;"",0)</f>
        <v>0</v>
      </c>
      <c r="H9" s="55"/>
      <c r="I9" s="141">
        <f ca="1">IF(COUNTIF(商品入库!$A$3:$A$2798,$L$1)-$O8&gt;0,OFFSET(商品入库!$I$2,MATCH($L$1,商品入库!$A$3:$A$2798,0)+$O8,0)&amp;"",0)</f>
        <v>0</v>
      </c>
      <c r="J9" s="140"/>
      <c r="K9" s="140"/>
      <c r="L9" s="225"/>
      <c r="M9" s="226"/>
      <c r="N9" s="220"/>
      <c r="O9" s="72">
        <v>4</v>
      </c>
    </row>
    <row r="10" spans="1:16" ht="40.5" customHeight="1" x14ac:dyDescent="0.15">
      <c r="A10" s="124">
        <f ca="1">IF(COUNTIF(商品入库!$A$3:$A$2798,$L$1)-$O9&gt;0,OFFSET(商品入库!$C$2,MATCH($L$1,商品入库!$A$3:$A$2798,0)+$O9,0)&amp;"",0)</f>
        <v>0</v>
      </c>
      <c r="B10" s="125" t="str">
        <f ca="1">IF(COUNTIF(商品入库!$A$3:$A$2798,$L$1)-$O9&gt;0,OFFSET(商品入库!$D$2,MATCH($L$1,商品入库!$A$3:$A$2798,0)+$O9,0)&amp;"",0)&amp;IF(COUNTIF(商品入库!$A$3:$A$2798,$L$1)-$O9&gt;0,OFFSET(商品入库!$E$2,MATCH($L$1,商品入库!$A$3:$A$2798,0)+$O9,0)&amp;"",0)</f>
        <v>00</v>
      </c>
      <c r="C10" s="53">
        <f ca="1">IF(COUNTIF(商品入库!$A$3:$A$2798,$L$1)-$O9&gt;0,OFFSET(商品入库!$F$2,MATCH($L$1,商品入库!$A$3:$A$2798,0)+$O9,0)&amp;"",0)</f>
        <v>0</v>
      </c>
      <c r="D10" s="53">
        <f ca="1">IF(COUNTIF(商品入库!$A$3:$A$2798,$L$1)-$O9&gt;0,OFFSET(商品入库!$G$2,MATCH($L$1,商品入库!$A$3:$A$2798,0)+$O9,0)&amp;"",0)</f>
        <v>0</v>
      </c>
      <c r="E10" s="53">
        <v>0</v>
      </c>
      <c r="F10" s="53">
        <f ca="1">IF(COUNTIF(商品入库!$A$3:$A$2798,$L$1)-$O9&gt;0,OFFSET(商品入库!$I$2,MATCH($L$1,商品入库!$A$3:$A$2798,0)+$O9,0)&amp;"",0)</f>
        <v>0</v>
      </c>
      <c r="G10" s="54">
        <f ca="1">IF(COUNTIF(商品入库!$A$3:$A$2798,$L$1)-$O9&gt;0,OFFSET(商品入库!$G$2,MATCH($L$1,商品入库!$A$3:$A$2798,0)+$O9,0)&amp;"",0)</f>
        <v>0</v>
      </c>
      <c r="H10" s="55"/>
      <c r="I10" s="141">
        <f ca="1">IF(COUNTIF(商品入库!$A$3:$A$2798,$L$1)-$O9&gt;0,OFFSET(商品入库!$I$2,MATCH($L$1,商品入库!$A$3:$A$2798,0)+$O9,0)&amp;"",0)</f>
        <v>0</v>
      </c>
      <c r="J10" s="140"/>
      <c r="K10" s="140"/>
      <c r="L10" s="227"/>
      <c r="M10" s="228"/>
      <c r="N10" s="220"/>
      <c r="O10" s="72">
        <v>5</v>
      </c>
    </row>
    <row r="11" spans="1:16" ht="24" customHeight="1" x14ac:dyDescent="0.15">
      <c r="A11" s="126" t="s">
        <v>122</v>
      </c>
      <c r="B11" s="127"/>
      <c r="C11" s="128"/>
      <c r="D11" s="128"/>
      <c r="E11" s="128"/>
      <c r="F11" s="128"/>
      <c r="G11" s="129"/>
      <c r="H11" s="130"/>
      <c r="I11" s="130">
        <f>SUMIF(商品入库!A:A,入库单打印!L1,商品入库!I:I)</f>
        <v>24242.46</v>
      </c>
      <c r="J11" s="142"/>
      <c r="K11" s="142"/>
      <c r="L11" s="229"/>
      <c r="M11" s="230"/>
      <c r="N11" s="220"/>
      <c r="O11" s="71"/>
    </row>
    <row r="12" spans="1:16" ht="9" customHeight="1" x14ac:dyDescent="0.15">
      <c r="A12" s="131"/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73"/>
      <c r="O12" s="71"/>
    </row>
    <row r="13" spans="1:16" ht="16.5" x14ac:dyDescent="0.15">
      <c r="A13" s="48" t="s">
        <v>123</v>
      </c>
      <c r="B13" s="61"/>
      <c r="C13" s="61" t="s">
        <v>124</v>
      </c>
      <c r="D13" s="61"/>
      <c r="E13" s="61"/>
      <c r="F13" s="61"/>
      <c r="G13" s="61"/>
      <c r="H13" s="61" t="s">
        <v>125</v>
      </c>
      <c r="I13" s="40"/>
      <c r="J13" s="40"/>
      <c r="K13" s="62" t="s">
        <v>126</v>
      </c>
      <c r="L13" s="40"/>
      <c r="M13" s="132"/>
      <c r="N13" s="73"/>
      <c r="O13" s="71"/>
    </row>
    <row r="14" spans="1:16" x14ac:dyDescent="0.15">
      <c r="A14" s="133"/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43"/>
    </row>
    <row r="15" spans="1:16" ht="14.25" x14ac:dyDescent="0.15">
      <c r="A15" s="133"/>
      <c r="B15" s="135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</row>
    <row r="16" spans="1:16" x14ac:dyDescent="0.15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</row>
    <row r="17" spans="1:13" x14ac:dyDescent="0.15">
      <c r="A17" s="136"/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x14ac:dyDescent="0.15">
      <c r="A18" s="136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</row>
  </sheetData>
  <mergeCells count="19">
    <mergeCell ref="J4:K4"/>
    <mergeCell ref="L6:M6"/>
    <mergeCell ref="L7:M7"/>
    <mergeCell ref="C1:I1"/>
    <mergeCell ref="L1:M1"/>
    <mergeCell ref="B3:F3"/>
    <mergeCell ref="G3:H3"/>
    <mergeCell ref="K3:M3"/>
    <mergeCell ref="A4:A5"/>
    <mergeCell ref="B4:B5"/>
    <mergeCell ref="C4:C5"/>
    <mergeCell ref="D4:F4"/>
    <mergeCell ref="G4:I4"/>
    <mergeCell ref="N2:N11"/>
    <mergeCell ref="L4:M5"/>
    <mergeCell ref="L8:M8"/>
    <mergeCell ref="L9:M9"/>
    <mergeCell ref="L10:M10"/>
    <mergeCell ref="L11:M11"/>
  </mergeCells>
  <phoneticPr fontId="14" type="noConversion"/>
  <hyperlinks>
    <hyperlink ref="P1" location="首页!A1" display="返回首页&lt;&lt;"/>
  </hyperlinks>
  <printOptions horizontalCentered="1"/>
  <pageMargins left="0.30972222222222201" right="0.15972222222222199" top="0.27986111111111101" bottom="0.70972222222222203" header="0.27986111111111101" footer="0.50972222222222197"/>
  <pageSetup paperSize="9" scale="80" orientation="portrait" horizontalDpi="180" verticalDpi="18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FF00"/>
  </sheetPr>
  <dimension ref="A1:J65536"/>
  <sheetViews>
    <sheetView showGridLines="0" workbookViewId="0">
      <pane ySplit="2" topLeftCell="A3" activePane="bottomLeft" state="frozen"/>
      <selection pane="bottomLeft" activeCell="E6" sqref="E6"/>
    </sheetView>
  </sheetViews>
  <sheetFormatPr defaultColWidth="9.140625" defaultRowHeight="23.1" customHeight="1" x14ac:dyDescent="0.15"/>
  <cols>
    <col min="1" max="1" width="19" style="110" customWidth="1"/>
    <col min="2" max="2" width="14" style="111" customWidth="1"/>
    <col min="3" max="3" width="12.28515625" style="111" customWidth="1"/>
    <col min="4" max="4" width="10.42578125" style="111"/>
    <col min="5" max="8" width="9.140625" style="111"/>
    <col min="9" max="9" width="10" style="112" customWidth="1"/>
    <col min="10" max="10" width="12.28515625" style="113" customWidth="1"/>
    <col min="11" max="16384" width="9.140625" style="113"/>
  </cols>
  <sheetData>
    <row r="1" spans="1:10" ht="32.1" customHeight="1" x14ac:dyDescent="0.15">
      <c r="A1" s="245" t="s">
        <v>11</v>
      </c>
      <c r="B1" s="245"/>
      <c r="C1" s="245"/>
      <c r="D1" s="245"/>
      <c r="E1" s="245"/>
      <c r="F1" s="245"/>
      <c r="G1" s="245"/>
      <c r="H1" s="245"/>
      <c r="I1" s="245"/>
      <c r="J1" s="31" t="s">
        <v>21</v>
      </c>
    </row>
    <row r="2" spans="1:10" s="109" customFormat="1" ht="23.25" customHeight="1" x14ac:dyDescent="0.15">
      <c r="A2" s="114" t="s">
        <v>11</v>
      </c>
      <c r="B2" s="115" t="s">
        <v>36</v>
      </c>
      <c r="C2" s="115" t="s">
        <v>35</v>
      </c>
      <c r="D2" s="115" t="s">
        <v>37</v>
      </c>
      <c r="E2" s="115" t="s">
        <v>39</v>
      </c>
      <c r="F2" s="115" t="s">
        <v>38</v>
      </c>
      <c r="G2" s="115" t="s">
        <v>42</v>
      </c>
      <c r="H2" s="115" t="s">
        <v>127</v>
      </c>
      <c r="I2" s="116" t="s">
        <v>27</v>
      </c>
    </row>
    <row r="3" spans="1:10" ht="23.1" customHeight="1" x14ac:dyDescent="0.15">
      <c r="A3" s="110" t="s">
        <v>128</v>
      </c>
      <c r="B3" s="111" t="s">
        <v>129</v>
      </c>
      <c r="C3" s="111">
        <v>123</v>
      </c>
      <c r="D3" s="111">
        <v>12345</v>
      </c>
    </row>
    <row r="4" spans="1:10" ht="23.1" customHeight="1" x14ac:dyDescent="0.15">
      <c r="A4" s="110" t="s">
        <v>130</v>
      </c>
      <c r="B4" s="111" t="s">
        <v>131</v>
      </c>
      <c r="C4" s="111" t="s">
        <v>132</v>
      </c>
      <c r="D4" s="111">
        <v>12346</v>
      </c>
    </row>
    <row r="5" spans="1:10" ht="23.1" customHeight="1" x14ac:dyDescent="0.15">
      <c r="A5" s="110" t="s">
        <v>133</v>
      </c>
      <c r="B5" s="111" t="s">
        <v>134</v>
      </c>
      <c r="C5" s="111">
        <v>125</v>
      </c>
      <c r="D5" s="111">
        <v>12347</v>
      </c>
    </row>
    <row r="6" spans="1:10" ht="23.1" customHeight="1" x14ac:dyDescent="0.15">
      <c r="A6" s="110" t="s">
        <v>135</v>
      </c>
      <c r="B6" s="111" t="s">
        <v>136</v>
      </c>
      <c r="C6" s="111">
        <v>126</v>
      </c>
      <c r="D6" s="111">
        <v>12348</v>
      </c>
    </row>
    <row r="7" spans="1:10" ht="23.1" customHeight="1" x14ac:dyDescent="0.15">
      <c r="A7" s="110" t="s">
        <v>137</v>
      </c>
      <c r="B7" s="111" t="s">
        <v>138</v>
      </c>
      <c r="C7" s="111">
        <v>127</v>
      </c>
      <c r="D7" s="111">
        <v>12349</v>
      </c>
    </row>
    <row r="8" spans="1:10" ht="23.1" customHeight="1" x14ac:dyDescent="0.15">
      <c r="A8" s="110" t="s">
        <v>139</v>
      </c>
      <c r="B8" s="111" t="s">
        <v>140</v>
      </c>
      <c r="C8" s="111">
        <v>128</v>
      </c>
      <c r="D8" s="111">
        <v>12350</v>
      </c>
    </row>
    <row r="9" spans="1:10" ht="23.1" customHeight="1" x14ac:dyDescent="0.15">
      <c r="A9" s="110" t="s">
        <v>141</v>
      </c>
      <c r="B9" s="111" t="s">
        <v>142</v>
      </c>
      <c r="C9" s="111">
        <v>129</v>
      </c>
      <c r="D9" s="111">
        <v>12351</v>
      </c>
    </row>
    <row r="10" spans="1:10" ht="23.1" customHeight="1" x14ac:dyDescent="0.15">
      <c r="A10" s="110" t="s">
        <v>143</v>
      </c>
      <c r="B10" s="111" t="s">
        <v>144</v>
      </c>
      <c r="C10" s="111">
        <v>130</v>
      </c>
      <c r="D10" s="111">
        <v>12352</v>
      </c>
    </row>
    <row r="65536" spans="1:9" ht="23.1" customHeight="1" x14ac:dyDescent="0.15">
      <c r="A65536" s="117"/>
      <c r="B65536" s="118"/>
      <c r="C65536" s="118"/>
      <c r="D65536" s="118"/>
      <c r="E65536" s="118"/>
      <c r="F65536" s="118"/>
      <c r="G65536" s="118"/>
      <c r="H65536" s="118"/>
      <c r="I65536" s="119"/>
    </row>
  </sheetData>
  <mergeCells count="1">
    <mergeCell ref="A1:I1"/>
  </mergeCells>
  <phoneticPr fontId="14" type="noConversion"/>
  <hyperlinks>
    <hyperlink ref="J1" location="首页!A1" display="返回首页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U50"/>
  <sheetViews>
    <sheetView showGridLines="0" workbookViewId="0">
      <pane ySplit="2" topLeftCell="A3" activePane="bottomLeft" state="frozen"/>
      <selection pane="bottomLeft" activeCell="G22" sqref="G22"/>
    </sheetView>
  </sheetViews>
  <sheetFormatPr defaultColWidth="9.140625" defaultRowHeight="23.1" customHeight="1" x14ac:dyDescent="0.15"/>
  <cols>
    <col min="1" max="1" width="11.42578125" style="74" customWidth="1"/>
    <col min="2" max="2" width="15" style="74" customWidth="1"/>
    <col min="3" max="3" width="11.5703125" style="74" customWidth="1"/>
    <col min="4" max="4" width="11.42578125" style="211" customWidth="1"/>
    <col min="5" max="5" width="11.28515625" style="75" customWidth="1"/>
    <col min="6" max="6" width="13.7109375" style="75" customWidth="1"/>
    <col min="7" max="7" width="10.42578125" style="75" customWidth="1"/>
    <col min="8" max="8" width="16.28515625" style="75"/>
    <col min="9" max="9" width="10.42578125" style="76" customWidth="1"/>
    <col min="10" max="10" width="11.85546875" style="77" customWidth="1"/>
    <col min="11" max="11" width="18.28515625" style="78" bestFit="1" customWidth="1"/>
    <col min="12" max="12" width="10.85546875" style="79" bestFit="1" customWidth="1"/>
    <col min="13" max="13" width="15.7109375" style="79" customWidth="1"/>
    <col min="14" max="14" width="9.140625" style="80" hidden="1" customWidth="1"/>
    <col min="15" max="15" width="12.28515625" style="81" customWidth="1"/>
    <col min="16" max="19" width="9.140625" style="82" hidden="1" customWidth="1"/>
    <col min="20" max="20" width="9.140625" style="83" hidden="1" customWidth="1"/>
    <col min="21" max="16384" width="9.140625" style="81"/>
  </cols>
  <sheetData>
    <row r="1" spans="1:21" ht="32.1" customHeight="1" x14ac:dyDescent="0.15">
      <c r="A1" s="246">
        <f>首页!E5</f>
        <v>43739</v>
      </c>
      <c r="B1" s="246"/>
      <c r="C1" s="246"/>
      <c r="D1" s="246"/>
      <c r="E1" s="246"/>
      <c r="F1" s="246"/>
      <c r="G1" s="246"/>
      <c r="H1" s="246"/>
      <c r="I1" s="247"/>
      <c r="J1" s="246"/>
      <c r="K1" s="246"/>
      <c r="L1" s="247"/>
      <c r="M1" s="247"/>
      <c r="O1" s="31" t="s">
        <v>21</v>
      </c>
      <c r="P1" s="90"/>
      <c r="Q1" s="248" t="s">
        <v>145</v>
      </c>
      <c r="R1" s="249"/>
      <c r="S1" s="90"/>
      <c r="T1" s="105"/>
    </row>
    <row r="2" spans="1:21" ht="32.1" customHeight="1" x14ac:dyDescent="0.15">
      <c r="A2" s="84" t="s">
        <v>146</v>
      </c>
      <c r="B2" s="84" t="s">
        <v>147</v>
      </c>
      <c r="C2" s="84" t="s">
        <v>148</v>
      </c>
      <c r="D2" s="210" t="s">
        <v>98</v>
      </c>
      <c r="E2" s="85" t="s">
        <v>149</v>
      </c>
      <c r="F2" s="85" t="s">
        <v>99</v>
      </c>
      <c r="G2" s="85" t="s">
        <v>100</v>
      </c>
      <c r="H2" s="85" t="s">
        <v>150</v>
      </c>
      <c r="I2" s="91" t="s">
        <v>120</v>
      </c>
      <c r="J2" s="92" t="s">
        <v>119</v>
      </c>
      <c r="K2" s="93" t="s">
        <v>122</v>
      </c>
      <c r="L2" s="94" t="s">
        <v>151</v>
      </c>
      <c r="M2" s="95" t="s">
        <v>152</v>
      </c>
      <c r="N2" s="96" t="s">
        <v>27</v>
      </c>
      <c r="O2" s="97"/>
      <c r="P2" s="98" t="s">
        <v>98</v>
      </c>
      <c r="Q2" s="98" t="s">
        <v>149</v>
      </c>
      <c r="R2" s="106" t="s">
        <v>99</v>
      </c>
      <c r="S2" s="107" t="s">
        <v>100</v>
      </c>
      <c r="T2" s="106" t="s">
        <v>25</v>
      </c>
      <c r="U2" s="108"/>
    </row>
    <row r="3" spans="1:21" ht="23.1" customHeight="1" x14ac:dyDescent="0.15">
      <c r="A3" s="86" t="s">
        <v>196</v>
      </c>
      <c r="B3" s="86">
        <v>43766</v>
      </c>
      <c r="C3" s="86" t="s">
        <v>131</v>
      </c>
      <c r="D3" s="87">
        <v>1</v>
      </c>
      <c r="E3" s="88" t="str">
        <f>IF(D3="","",VLOOKUP(D3,产品资料!A:E,5,0))</f>
        <v>生产类</v>
      </c>
      <c r="F3" s="88" t="str">
        <f>IF(D3="","",VLOOKUP(D3,产品资料!A:E,2,0))</f>
        <v>鸭</v>
      </c>
      <c r="G3" s="88" t="str">
        <f>IF(D3="","",VLOOKUP(D3,产品资料!A:E,3,0))</f>
        <v>A</v>
      </c>
      <c r="H3" s="88">
        <f>IF(D3="","",VLOOKUP(D3,库存表!B:P,15,0))</f>
        <v>40.957979805465484</v>
      </c>
      <c r="I3" s="99">
        <v>40.4041</v>
      </c>
      <c r="J3" s="100">
        <f>15637+14125</f>
        <v>29762</v>
      </c>
      <c r="K3" s="101">
        <f>IF(J3="","",J3*I3)</f>
        <v>1202506.8241999999</v>
      </c>
      <c r="L3" s="102">
        <v>6.9459999999999997</v>
      </c>
      <c r="M3" s="102">
        <f>K3/(J3*L3)</f>
        <v>5.8168874172185401</v>
      </c>
      <c r="N3" s="103" t="e">
        <f>ROUND(VLOOKUP(D3,库存表!$B$2:$I$43,COLUMN($I$3),0)&amp;"",2)</f>
        <v>#REF!</v>
      </c>
      <c r="O3" s="104"/>
      <c r="P3" s="82" t="str">
        <f t="array" ref="P3">INDEX(商品入库!C:C,MATCH(0,COUNTIF(P$2:P2,商品入库!$C$2:$C$48),)+1)&amp;""</f>
        <v>1</v>
      </c>
      <c r="Q3" s="82" t="str">
        <f>IF(ISERROR(VLOOKUP(P3,商品入库!$C$2:$F$50,COLUMN($E$2),0)&amp;""),"",VLOOKUP(P3,商品入库!$C$2:$F$50,COLUMN($E$2),0)&amp;"")</f>
        <v/>
      </c>
      <c r="R3" s="82" t="str">
        <f>IF(ISERROR(VLOOKUP(P3,商品入库!$C$2:$F$50,COLUMN($F$2),0)&amp;""),"",VLOOKUP(P3,商品入库!$C$2:$F$50,COLUMN($F$2),0)&amp;"")</f>
        <v/>
      </c>
      <c r="S3" s="82" t="str">
        <f>IF(ISERROR(VLOOKUP(P3,商品入库!$C$2:$F$50,COLUMN($G$2),0)&amp;""),"",VLOOKUP(P3,商品入库!$C$2:$F$50,COLUMN($G$2),0)&amp;"")</f>
        <v/>
      </c>
      <c r="T3" s="82" t="str">
        <f>IF(ISERROR(VLOOKUP(P3,商品入库!$C$2:$H$50,COLUMN($C$2),0)&amp;""),"",VLOOKUP(P3,商品入库!$C$2:$H$50,COLUMN($C$2),0)&amp;"")</f>
        <v/>
      </c>
    </row>
    <row r="4" spans="1:21" ht="23.1" customHeight="1" x14ac:dyDescent="0.15">
      <c r="A4" s="86" t="s">
        <v>106</v>
      </c>
      <c r="B4" s="86">
        <v>43766</v>
      </c>
      <c r="C4" s="86"/>
      <c r="D4" s="87">
        <v>1</v>
      </c>
      <c r="E4" s="88" t="str">
        <f>IF(D4="","",VLOOKUP(D4,产品资料!A:E,5,0))</f>
        <v>生产类</v>
      </c>
      <c r="F4" s="88" t="str">
        <f>IF(D4="","",VLOOKUP(D4,产品资料!A:E,2,0))</f>
        <v>鸭</v>
      </c>
      <c r="G4" s="88" t="str">
        <f>IF(D4="","",VLOOKUP(D4,产品资料!A:E,3,0))</f>
        <v>A</v>
      </c>
      <c r="H4" s="88">
        <f>IF(D4="","",VLOOKUP(D4,库存表!B:P,15,0))</f>
        <v>40.957979805465484</v>
      </c>
      <c r="I4" s="99">
        <v>41.4041</v>
      </c>
      <c r="J4" s="100">
        <f t="shared" ref="J4:J7" si="0">15637+14125</f>
        <v>29762</v>
      </c>
      <c r="K4" s="101">
        <f t="shared" ref="K4:K7" si="1">IF(J4="","",J4*I4)</f>
        <v>1232268.8241999999</v>
      </c>
      <c r="L4" s="102">
        <v>7.9459999999999997</v>
      </c>
      <c r="M4" s="102">
        <f t="shared" ref="M4:M7" si="2">K4/(J4*L4)</f>
        <v>5.2106846211930531</v>
      </c>
      <c r="N4" s="103"/>
      <c r="O4" s="104"/>
      <c r="T4" s="82"/>
    </row>
    <row r="5" spans="1:21" ht="23.1" customHeight="1" x14ac:dyDescent="0.15">
      <c r="A5" s="86" t="s">
        <v>106</v>
      </c>
      <c r="B5" s="86">
        <v>43766</v>
      </c>
      <c r="C5" s="86"/>
      <c r="D5" s="87"/>
      <c r="E5" s="88" t="str">
        <f>IF(D5="","",VLOOKUP(D5,产品资料!A:E,5,0))</f>
        <v/>
      </c>
      <c r="F5" s="88" t="str">
        <f>IF(D5="","",VLOOKUP(D5,产品资料!A:E,2,0))</f>
        <v/>
      </c>
      <c r="G5" s="88" t="str">
        <f>IF(D5="","",VLOOKUP(D5,产品资料!A:E,3,0))</f>
        <v/>
      </c>
      <c r="H5" s="88" t="str">
        <f>IF(D5="","",VLOOKUP(D5,库存表!B:P,15,0))</f>
        <v/>
      </c>
      <c r="I5" s="99">
        <v>42.4041</v>
      </c>
      <c r="J5" s="100">
        <f t="shared" si="0"/>
        <v>29762</v>
      </c>
      <c r="K5" s="101">
        <f t="shared" si="1"/>
        <v>1262030.8241999999</v>
      </c>
      <c r="L5" s="102">
        <v>8.9459999999999997</v>
      </c>
      <c r="M5" s="102">
        <f t="shared" si="2"/>
        <v>4.7400067069081144</v>
      </c>
      <c r="N5" s="103"/>
      <c r="O5" s="104"/>
      <c r="T5" s="82"/>
    </row>
    <row r="6" spans="1:21" ht="23.1" customHeight="1" x14ac:dyDescent="0.15">
      <c r="A6" s="86" t="s">
        <v>106</v>
      </c>
      <c r="B6" s="86">
        <v>43766</v>
      </c>
      <c r="C6" s="86"/>
      <c r="D6" s="87"/>
      <c r="E6" s="88" t="str">
        <f>IF(D6="","",VLOOKUP(D6,产品资料!A:E,5,0))</f>
        <v/>
      </c>
      <c r="F6" s="88" t="str">
        <f>IF(D6="","",VLOOKUP(D6,产品资料!A:E,2,0))</f>
        <v/>
      </c>
      <c r="G6" s="88" t="str">
        <f>IF(D6="","",VLOOKUP(D6,产品资料!A:E,3,0))</f>
        <v/>
      </c>
      <c r="H6" s="88" t="str">
        <f>IF(D6="","",VLOOKUP(D6,库存表!B:P,15,0))</f>
        <v/>
      </c>
      <c r="I6" s="99">
        <v>43.4041</v>
      </c>
      <c r="J6" s="100">
        <f t="shared" si="0"/>
        <v>29762</v>
      </c>
      <c r="K6" s="101">
        <f t="shared" si="1"/>
        <v>1291792.8241999999</v>
      </c>
      <c r="L6" s="102">
        <v>9.9459999999999997</v>
      </c>
      <c r="M6" s="102">
        <f t="shared" si="2"/>
        <v>4.3639754675246323</v>
      </c>
      <c r="N6" s="103"/>
      <c r="O6" s="104"/>
      <c r="T6" s="82"/>
    </row>
    <row r="7" spans="1:21" ht="23.1" customHeight="1" x14ac:dyDescent="0.15">
      <c r="A7" s="86" t="s">
        <v>106</v>
      </c>
      <c r="B7" s="86">
        <v>43766</v>
      </c>
      <c r="C7" s="86"/>
      <c r="D7" s="87"/>
      <c r="E7" s="88" t="str">
        <f>IF(D7="","",VLOOKUP(D7,产品资料!A:E,5,0))</f>
        <v/>
      </c>
      <c r="F7" s="88" t="str">
        <f>IF(D7="","",VLOOKUP(D7,产品资料!A:E,2,0))</f>
        <v/>
      </c>
      <c r="G7" s="88" t="str">
        <f>IF(D7="","",VLOOKUP(D7,产品资料!A:E,3,0))</f>
        <v/>
      </c>
      <c r="H7" s="88" t="str">
        <f>IF(D7="","",VLOOKUP(D7,库存表!B:P,15,0))</f>
        <v/>
      </c>
      <c r="I7" s="99">
        <v>44.4041</v>
      </c>
      <c r="J7" s="100">
        <f t="shared" si="0"/>
        <v>29762</v>
      </c>
      <c r="K7" s="101">
        <f t="shared" si="1"/>
        <v>1321554.8241999999</v>
      </c>
      <c r="L7" s="102">
        <v>10.946</v>
      </c>
      <c r="M7" s="102">
        <f t="shared" si="2"/>
        <v>4.0566508313539185</v>
      </c>
      <c r="N7" s="103"/>
      <c r="O7" s="104"/>
      <c r="T7" s="82"/>
    </row>
    <row r="8" spans="1:21" ht="23.1" customHeight="1" x14ac:dyDescent="0.15">
      <c r="A8" s="86"/>
      <c r="B8" s="86"/>
      <c r="C8" s="86"/>
      <c r="D8" s="87"/>
      <c r="E8" s="88"/>
      <c r="F8" s="88"/>
      <c r="G8" s="88"/>
      <c r="H8" s="88"/>
      <c r="I8" s="99"/>
      <c r="J8" s="100"/>
      <c r="K8" s="101"/>
      <c r="L8" s="102"/>
      <c r="M8" s="102"/>
      <c r="N8" s="103"/>
      <c r="O8" s="104"/>
      <c r="T8" s="82"/>
    </row>
    <row r="9" spans="1:21" ht="23.1" customHeight="1" x14ac:dyDescent="0.15">
      <c r="E9" s="89" t="str">
        <f>IF(D9="","",VLOOKUP(D9,商品入库!C:F,2,0))</f>
        <v/>
      </c>
      <c r="F9" s="89" t="str">
        <f>IF(D9="","",VLOOKUP(D9,商品入库!C:F,3,0))</f>
        <v/>
      </c>
      <c r="G9" s="89" t="str">
        <f>IF(D9="","",VLOOKUP(D9,商品入库!C:F,4,0))</f>
        <v/>
      </c>
      <c r="H9" s="89" t="str">
        <f>IF(D9="","",VLOOKUP(D9,库存表!B:P,15,0))</f>
        <v/>
      </c>
      <c r="K9" s="78" t="str">
        <f t="shared" ref="K9:K40" si="3">IF(J9="","",J9*I9)</f>
        <v/>
      </c>
      <c r="N9" s="80" t="e">
        <f>ROUND(VLOOKUP(D9,库存表!$B$2:$I$43,COLUMN($I$3),0)&amp;"",2)</f>
        <v>#N/A</v>
      </c>
      <c r="P9" s="82" t="str">
        <f t="array" ref="P9">INDEX(商品入库!C:C,MATCH(0,COUNTIF(P$2:P8,商品入库!$C$2:$C$48),)+1)&amp;""</f>
        <v>2</v>
      </c>
      <c r="Q9" s="82" t="str">
        <f>IF(ISERROR(VLOOKUP(P9,商品入库!$C$2:$F$50,COLUMN($E$2),0)&amp;""),"",VLOOKUP(P9,商品入库!$C$2:$F$50,COLUMN($E$2),0)&amp;"")</f>
        <v/>
      </c>
      <c r="R9" s="82" t="str">
        <f>IF(ISERROR(VLOOKUP(P9,商品入库!$C$2:$F$50,COLUMN($F$2),0)&amp;""),"",VLOOKUP(P9,商品入库!$C$2:$F$50,COLUMN($F$2),0)&amp;"")</f>
        <v/>
      </c>
      <c r="S9" s="82" t="str">
        <f>IF(ISERROR(VLOOKUP(P9,商品入库!$C$2:$F$50,COLUMN($G$2),0)&amp;""),"",VLOOKUP(P9,商品入库!$C$2:$F$50,COLUMN($G$2),0)&amp;"")</f>
        <v/>
      </c>
      <c r="T9" s="82" t="str">
        <f>IF(ISERROR(VLOOKUP(P9,商品入库!$C$2:$H$50,COLUMN($C$2),0)&amp;""),"",VLOOKUP(P9,商品入库!$C$2:$H$50,COLUMN($C$2),0)&amp;"")</f>
        <v/>
      </c>
    </row>
    <row r="10" spans="1:21" ht="23.1" customHeight="1" x14ac:dyDescent="0.15">
      <c r="E10" s="89" t="str">
        <f>IF(D10="","",VLOOKUP(D10,商品入库!C:F,2,0))</f>
        <v/>
      </c>
      <c r="F10" s="89" t="str">
        <f>IF(D10="","",VLOOKUP(D10,商品入库!C:F,3,0))</f>
        <v/>
      </c>
      <c r="G10" s="89" t="str">
        <f>IF(D10="","",VLOOKUP(D10,商品入库!C:F,4,0))</f>
        <v/>
      </c>
      <c r="H10" s="89" t="str">
        <f>IF(D10="","",VLOOKUP(D10,库存表!B:P,15,0))</f>
        <v/>
      </c>
      <c r="K10" s="78" t="str">
        <f t="shared" si="3"/>
        <v/>
      </c>
      <c r="N10" s="80" t="e">
        <f>ROUND(VLOOKUP(D10,库存表!$B$2:$I$43,COLUMN($I$3),0)&amp;"",2)</f>
        <v>#N/A</v>
      </c>
      <c r="P10" s="82" t="str">
        <f t="array" ref="P10">INDEX(商品入库!C:C,MATCH(0,COUNTIF(P$2:P9,商品入库!$C$2:$C$48),)+1)&amp;""</f>
        <v>5</v>
      </c>
      <c r="Q10" s="82" t="str">
        <f>IF(ISERROR(VLOOKUP(P10,商品入库!$C$2:$F$50,COLUMN($E$2),0)&amp;""),"",VLOOKUP(P10,商品入库!$C$2:$F$50,COLUMN($E$2),0)&amp;"")</f>
        <v/>
      </c>
      <c r="R10" s="82" t="str">
        <f>IF(ISERROR(VLOOKUP(P10,商品入库!$C$2:$F$50,COLUMN($F$2),0)&amp;""),"",VLOOKUP(P10,商品入库!$C$2:$F$50,COLUMN($F$2),0)&amp;"")</f>
        <v/>
      </c>
      <c r="S10" s="82" t="str">
        <f>IF(ISERROR(VLOOKUP(P10,商品入库!$C$2:$F$50,COLUMN($G$2),0)&amp;""),"",VLOOKUP(P10,商品入库!$C$2:$F$50,COLUMN($G$2),0)&amp;"")</f>
        <v/>
      </c>
      <c r="T10" s="82" t="str">
        <f>IF(ISERROR(VLOOKUP(P10,商品入库!$C$2:$H$50,COLUMN($C$2),0)&amp;""),"",VLOOKUP(P10,商品入库!$C$2:$H$50,COLUMN($C$2),0)&amp;"")</f>
        <v/>
      </c>
    </row>
    <row r="11" spans="1:21" ht="23.1" customHeight="1" x14ac:dyDescent="0.15">
      <c r="E11" s="89" t="str">
        <f>IF(D11="","",VLOOKUP(D11,商品入库!C:F,2,0))</f>
        <v/>
      </c>
      <c r="F11" s="89" t="str">
        <f>IF(D11="","",VLOOKUP(D11,商品入库!C:F,3,0))</f>
        <v/>
      </c>
      <c r="G11" s="89" t="str">
        <f>IF(D11="","",VLOOKUP(D11,商品入库!C:F,4,0))</f>
        <v/>
      </c>
      <c r="H11" s="89" t="str">
        <f>IF(D11="","",VLOOKUP(D11,库存表!B:P,15,0))</f>
        <v/>
      </c>
      <c r="K11" s="78" t="str">
        <f t="shared" si="3"/>
        <v/>
      </c>
      <c r="N11" s="80" t="e">
        <f>ROUND(VLOOKUP(D11,库存表!$B$2:$I$43,COLUMN($I$3),0)&amp;"",2)</f>
        <v>#N/A</v>
      </c>
      <c r="P11" s="82" t="str">
        <f t="array" ref="P11">INDEX(商品入库!C:C,MATCH(0,COUNTIF(P$2:P10,商品入库!$C$2:$C$48),)+1)&amp;""</f>
        <v/>
      </c>
      <c r="Q11" s="82" t="str">
        <f>IF(ISERROR(VLOOKUP(P11,商品入库!$C$2:$F$50,COLUMN($E$2),0)&amp;""),"",VLOOKUP(P11,商品入库!$C$2:$F$50,COLUMN($E$2),0)&amp;"")</f>
        <v/>
      </c>
      <c r="R11" s="82" t="str">
        <f>IF(ISERROR(VLOOKUP(P11,商品入库!$C$2:$F$50,COLUMN($F$2),0)&amp;""),"",VLOOKUP(P11,商品入库!$C$2:$F$50,COLUMN($F$2),0)&amp;"")</f>
        <v/>
      </c>
      <c r="S11" s="82" t="str">
        <f>IF(ISERROR(VLOOKUP(P11,商品入库!$C$2:$F$50,COLUMN($G$2),0)&amp;""),"",VLOOKUP(P11,商品入库!$C$2:$F$50,COLUMN($G$2),0)&amp;"")</f>
        <v/>
      </c>
      <c r="T11" s="82" t="str">
        <f>IF(ISERROR(VLOOKUP(P11,商品入库!$C$2:$H$50,COLUMN($C$2),0)&amp;""),"",VLOOKUP(P11,商品入库!$C$2:$H$50,COLUMN($C$2),0)&amp;"")</f>
        <v/>
      </c>
    </row>
    <row r="12" spans="1:21" ht="23.1" customHeight="1" x14ac:dyDescent="0.15">
      <c r="E12" s="89" t="str">
        <f>IF(D12="","",VLOOKUP(D12,商品入库!C:F,2,0))</f>
        <v/>
      </c>
      <c r="F12" s="89" t="str">
        <f>IF(D12="","",VLOOKUP(D12,商品入库!C:F,3,0))</f>
        <v/>
      </c>
      <c r="G12" s="89" t="str">
        <f>IF(D12="","",VLOOKUP(D12,商品入库!C:F,4,0))</f>
        <v/>
      </c>
      <c r="H12" s="89" t="str">
        <f>IF(D12="","",VLOOKUP(D12,库存表!B:P,15,0))</f>
        <v/>
      </c>
      <c r="K12" s="78" t="str">
        <f t="shared" si="3"/>
        <v/>
      </c>
      <c r="N12" s="80" t="e">
        <f>ROUND(VLOOKUP(D12,库存表!$B$2:$I$43,COLUMN($I$3),0)&amp;"",2)</f>
        <v>#N/A</v>
      </c>
      <c r="P12" s="82" t="str">
        <f t="array" ref="P12">INDEX(商品入库!C:C,MATCH(0,COUNTIF(P$2:P11,商品入库!$C$2:$C$48),)+1)&amp;""</f>
        <v/>
      </c>
      <c r="Q12" s="82" t="str">
        <f>IF(ISERROR(VLOOKUP(P12,商品入库!$C$2:$F$50,COLUMN($E$2),0)&amp;""),"",VLOOKUP(P12,商品入库!$C$2:$F$50,COLUMN($E$2),0)&amp;"")</f>
        <v/>
      </c>
      <c r="R12" s="82" t="str">
        <f>IF(ISERROR(VLOOKUP(P12,商品入库!$C$2:$F$50,COLUMN($F$2),0)&amp;""),"",VLOOKUP(P12,商品入库!$C$2:$F$50,COLUMN($F$2),0)&amp;"")</f>
        <v/>
      </c>
      <c r="S12" s="82" t="str">
        <f>IF(ISERROR(VLOOKUP(P12,商品入库!$C$2:$F$50,COLUMN($G$2),0)&amp;""),"",VLOOKUP(P12,商品入库!$C$2:$F$50,COLUMN($G$2),0)&amp;"")</f>
        <v/>
      </c>
      <c r="T12" s="82" t="str">
        <f>IF(ISERROR(VLOOKUP(P12,商品入库!$C$2:$H$50,COLUMN($C$2),0)&amp;""),"",VLOOKUP(P12,商品入库!$C$2:$H$50,COLUMN($C$2),0)&amp;"")</f>
        <v/>
      </c>
    </row>
    <row r="13" spans="1:21" ht="23.1" customHeight="1" x14ac:dyDescent="0.15">
      <c r="D13" s="211" t="s">
        <v>153</v>
      </c>
      <c r="E13" s="89" t="str">
        <f>IF(D13="","",VLOOKUP(D13,商品入库!C:F,2,0))</f>
        <v/>
      </c>
      <c r="F13" s="89" t="str">
        <f>IF(D13="","",VLOOKUP(D13,商品入库!C:F,3,0))</f>
        <v/>
      </c>
      <c r="G13" s="89" t="str">
        <f>IF(D13="","",VLOOKUP(D13,商品入库!C:F,4,0))</f>
        <v/>
      </c>
      <c r="H13" s="89" t="str">
        <f>IF(D13="","",VLOOKUP(D13,库存表!B:P,15,0))</f>
        <v/>
      </c>
      <c r="K13" s="78" t="str">
        <f t="shared" si="3"/>
        <v/>
      </c>
      <c r="N13" s="80" t="e">
        <f>ROUND(VLOOKUP(D13,库存表!$B$2:$I$43,COLUMN($I$3),0)&amp;"",2)</f>
        <v>#N/A</v>
      </c>
      <c r="P13" s="82" t="str">
        <f t="array" ref="P13">INDEX(商品入库!C:C,MATCH(0,COUNTIF(P$2:P12,商品入库!$C$2:$C$48),)+1)&amp;""</f>
        <v/>
      </c>
      <c r="Q13" s="82" t="str">
        <f>IF(ISERROR(VLOOKUP(P13,商品入库!$C$2:$F$50,COLUMN($E$2),0)&amp;""),"",VLOOKUP(P13,商品入库!$C$2:$F$50,COLUMN($E$2),0)&amp;"")</f>
        <v/>
      </c>
      <c r="R13" s="82" t="str">
        <f>IF(ISERROR(VLOOKUP(P13,商品入库!$C$2:$F$50,COLUMN($F$2),0)&amp;""),"",VLOOKUP(P13,商品入库!$C$2:$F$50,COLUMN($F$2),0)&amp;"")</f>
        <v/>
      </c>
      <c r="S13" s="82" t="str">
        <f>IF(ISERROR(VLOOKUP(P13,商品入库!$C$2:$F$50,COLUMN($G$2),0)&amp;""),"",VLOOKUP(P13,商品入库!$C$2:$F$50,COLUMN($G$2),0)&amp;"")</f>
        <v/>
      </c>
      <c r="T13" s="82" t="str">
        <f>IF(ISERROR(VLOOKUP(P13,商品入库!$C$2:$H$50,COLUMN($C$2),0)&amp;""),"",VLOOKUP(P13,商品入库!$C$2:$H$50,COLUMN($C$2),0)&amp;"")</f>
        <v/>
      </c>
    </row>
    <row r="14" spans="1:21" ht="23.1" customHeight="1" x14ac:dyDescent="0.15">
      <c r="D14" s="211" t="s">
        <v>153</v>
      </c>
      <c r="E14" s="89" t="str">
        <f>IF(D14="","",VLOOKUP(D14,商品入库!C:F,2,0))</f>
        <v/>
      </c>
      <c r="F14" s="89" t="str">
        <f>IF(D14="","",VLOOKUP(D14,商品入库!C:F,3,0))</f>
        <v/>
      </c>
      <c r="G14" s="89" t="str">
        <f>IF(D14="","",VLOOKUP(D14,商品入库!C:F,4,0))</f>
        <v/>
      </c>
      <c r="H14" s="89" t="str">
        <f>IF(D14="","",VLOOKUP(D14,库存表!B:P,15,0))</f>
        <v/>
      </c>
      <c r="K14" s="78" t="str">
        <f t="shared" si="3"/>
        <v/>
      </c>
      <c r="N14" s="80" t="e">
        <f>ROUND(VLOOKUP(D14,库存表!$B$2:$I$43,COLUMN($I$3),0)&amp;"",2)</f>
        <v>#N/A</v>
      </c>
      <c r="P14" s="82" t="str">
        <f t="array" ref="P14">INDEX(商品入库!C:C,MATCH(0,COUNTIF(P$2:P13,商品入库!$C$2:$C$48),)+1)&amp;""</f>
        <v/>
      </c>
      <c r="Q14" s="82" t="str">
        <f>IF(ISERROR(VLOOKUP(P14,商品入库!$C$2:$F$50,COLUMN($E$2),0)&amp;""),"",VLOOKUP(P14,商品入库!$C$2:$F$50,COLUMN($E$2),0)&amp;"")</f>
        <v/>
      </c>
      <c r="R14" s="82" t="str">
        <f>IF(ISERROR(VLOOKUP(P14,商品入库!$C$2:$F$50,COLUMN($F$2),0)&amp;""),"",VLOOKUP(P14,商品入库!$C$2:$F$50,COLUMN($F$2),0)&amp;"")</f>
        <v/>
      </c>
      <c r="S14" s="82" t="str">
        <f>IF(ISERROR(VLOOKUP(P14,商品入库!$C$2:$F$50,COLUMN($G$2),0)&amp;""),"",VLOOKUP(P14,商品入库!$C$2:$F$50,COLUMN($G$2),0)&amp;"")</f>
        <v/>
      </c>
      <c r="T14" s="82" t="str">
        <f>IF(ISERROR(VLOOKUP(P14,商品入库!$C$2:$H$50,COLUMN($C$2),0)&amp;""),"",VLOOKUP(P14,商品入库!$C$2:$H$50,COLUMN($C$2),0)&amp;"")</f>
        <v/>
      </c>
    </row>
    <row r="15" spans="1:21" ht="23.1" customHeight="1" x14ac:dyDescent="0.15">
      <c r="D15" s="211" t="s">
        <v>153</v>
      </c>
      <c r="E15" s="89" t="str">
        <f>IF(D15="","",VLOOKUP(D15,商品入库!C:F,2,0))</f>
        <v/>
      </c>
      <c r="F15" s="89" t="str">
        <f>IF(D15="","",VLOOKUP(D15,商品入库!C:F,3,0))</f>
        <v/>
      </c>
      <c r="G15" s="89" t="str">
        <f>IF(D15="","",VLOOKUP(D15,商品入库!C:F,4,0))</f>
        <v/>
      </c>
      <c r="H15" s="89" t="str">
        <f>IF(D15="","",VLOOKUP(D15,库存表!B:P,15,0))</f>
        <v/>
      </c>
      <c r="K15" s="78" t="str">
        <f t="shared" si="3"/>
        <v/>
      </c>
      <c r="N15" s="80" t="e">
        <f>ROUND(VLOOKUP(D15,库存表!$B$2:$I$43,COLUMN($I$3),0)&amp;"",2)</f>
        <v>#N/A</v>
      </c>
      <c r="P15" s="82" t="str">
        <f t="array" ref="P15">INDEX(商品入库!C:C,MATCH(0,COUNTIF(P$2:P14,商品入库!$C$2:$C$48),)+1)&amp;""</f>
        <v/>
      </c>
      <c r="Q15" s="82" t="str">
        <f>IF(ISERROR(VLOOKUP(P15,商品入库!$C$2:$F$50,COLUMN($E$2),0)&amp;""),"",VLOOKUP(P15,商品入库!$C$2:$F$50,COLUMN($E$2),0)&amp;"")</f>
        <v/>
      </c>
      <c r="R15" s="82" t="str">
        <f>IF(ISERROR(VLOOKUP(P15,商品入库!$C$2:$F$50,COLUMN($F$2),0)&amp;""),"",VLOOKUP(P15,商品入库!$C$2:$F$50,COLUMN($F$2),0)&amp;"")</f>
        <v/>
      </c>
      <c r="S15" s="82" t="str">
        <f>IF(ISERROR(VLOOKUP(P15,商品入库!$C$2:$F$50,COLUMN($G$2),0)&amp;""),"",VLOOKUP(P15,商品入库!$C$2:$F$50,COLUMN($G$2),0)&amp;"")</f>
        <v/>
      </c>
      <c r="T15" s="82" t="str">
        <f>IF(ISERROR(VLOOKUP(P15,商品入库!$C$2:$H$50,COLUMN($C$2),0)&amp;""),"",VLOOKUP(P15,商品入库!$C$2:$H$50,COLUMN($C$2),0)&amp;"")</f>
        <v/>
      </c>
    </row>
    <row r="16" spans="1:21" ht="23.1" customHeight="1" x14ac:dyDescent="0.15">
      <c r="D16" s="211" t="s">
        <v>153</v>
      </c>
      <c r="E16" s="89" t="str">
        <f>IF(D16="","",VLOOKUP(D16,商品入库!C:F,2,0))</f>
        <v/>
      </c>
      <c r="F16" s="89" t="str">
        <f>IF(D16="","",VLOOKUP(D16,商品入库!C:F,3,0))</f>
        <v/>
      </c>
      <c r="G16" s="89" t="str">
        <f>IF(D16="","",VLOOKUP(D16,商品入库!C:F,4,0))</f>
        <v/>
      </c>
      <c r="H16" s="89" t="str">
        <f>IF(D16="","",VLOOKUP(D16,库存表!B:P,15,0))</f>
        <v/>
      </c>
      <c r="K16" s="78" t="str">
        <f t="shared" si="3"/>
        <v/>
      </c>
      <c r="N16" s="80" t="e">
        <f>ROUND(VLOOKUP(D16,库存表!$B$2:$I$43,COLUMN($I$3),0)&amp;"",2)</f>
        <v>#N/A</v>
      </c>
      <c r="P16" s="82" t="str">
        <f t="array" ref="P16">INDEX(商品入库!C:C,MATCH(0,COUNTIF(P$2:P15,商品入库!$C$2:$C$48),)+1)&amp;""</f>
        <v/>
      </c>
      <c r="Q16" s="82" t="str">
        <f>IF(ISERROR(VLOOKUP(P16,商品入库!$C$2:$F$50,COLUMN($E$2),0)&amp;""),"",VLOOKUP(P16,商品入库!$C$2:$F$50,COLUMN($E$2),0)&amp;"")</f>
        <v/>
      </c>
      <c r="R16" s="82" t="str">
        <f>IF(ISERROR(VLOOKUP(P16,商品入库!$C$2:$F$50,COLUMN($F$2),0)&amp;""),"",VLOOKUP(P16,商品入库!$C$2:$F$50,COLUMN($F$2),0)&amp;"")</f>
        <v/>
      </c>
      <c r="S16" s="82" t="str">
        <f>IF(ISERROR(VLOOKUP(P16,商品入库!$C$2:$F$50,COLUMN($G$2),0)&amp;""),"",VLOOKUP(P16,商品入库!$C$2:$F$50,COLUMN($G$2),0)&amp;"")</f>
        <v/>
      </c>
      <c r="T16" s="82" t="str">
        <f>IF(ISERROR(VLOOKUP(P16,商品入库!$C$2:$H$50,COLUMN($C$2),0)&amp;""),"",VLOOKUP(P16,商品入库!$C$2:$H$50,COLUMN($C$2),0)&amp;"")</f>
        <v/>
      </c>
    </row>
    <row r="17" spans="4:20" ht="23.1" customHeight="1" x14ac:dyDescent="0.15">
      <c r="D17" s="211" t="s">
        <v>153</v>
      </c>
      <c r="E17" s="89" t="str">
        <f>IF(D17="","",VLOOKUP(D17,商品入库!C:F,2,0))</f>
        <v/>
      </c>
      <c r="F17" s="89" t="str">
        <f>IF(D17="","",VLOOKUP(D17,商品入库!C:F,3,0))</f>
        <v/>
      </c>
      <c r="G17" s="89" t="str">
        <f>IF(D17="","",VLOOKUP(D17,商品入库!C:F,4,0))</f>
        <v/>
      </c>
      <c r="H17" s="89" t="str">
        <f>IF(D17="","",VLOOKUP(D17,库存表!B:P,15,0))</f>
        <v/>
      </c>
      <c r="K17" s="78" t="str">
        <f t="shared" si="3"/>
        <v/>
      </c>
      <c r="N17" s="80" t="e">
        <f>ROUND(VLOOKUP(D17,库存表!$B$2:$I$43,COLUMN($I$3),0)&amp;"",2)</f>
        <v>#N/A</v>
      </c>
      <c r="P17" s="82" t="str">
        <f t="array" ref="P17">INDEX(商品入库!C:C,MATCH(0,COUNTIF(P$2:P16,商品入库!$C$2:$C$48),)+1)&amp;""</f>
        <v/>
      </c>
      <c r="Q17" s="82" t="str">
        <f>IF(ISERROR(VLOOKUP(P17,商品入库!$C$2:$F$50,COLUMN($E$2),0)&amp;""),"",VLOOKUP(P17,商品入库!$C$2:$F$50,COLUMN($E$2),0)&amp;"")</f>
        <v/>
      </c>
      <c r="R17" s="82" t="str">
        <f>IF(ISERROR(VLOOKUP(P17,商品入库!$C$2:$F$50,COLUMN($F$2),0)&amp;""),"",VLOOKUP(P17,商品入库!$C$2:$F$50,COLUMN($F$2),0)&amp;"")</f>
        <v/>
      </c>
      <c r="S17" s="82" t="str">
        <f>IF(ISERROR(VLOOKUP(P17,商品入库!$C$2:$F$50,COLUMN($G$2),0)&amp;""),"",VLOOKUP(P17,商品入库!$C$2:$F$50,COLUMN($G$2),0)&amp;"")</f>
        <v/>
      </c>
      <c r="T17" s="82" t="str">
        <f>IF(ISERROR(VLOOKUP(P17,商品入库!$C$2:$H$50,COLUMN($C$2),0)&amp;""),"",VLOOKUP(P17,商品入库!$C$2:$H$50,COLUMN($C$2),0)&amp;"")</f>
        <v/>
      </c>
    </row>
    <row r="18" spans="4:20" ht="23.1" customHeight="1" x14ac:dyDescent="0.15">
      <c r="D18" s="211" t="s">
        <v>153</v>
      </c>
      <c r="E18" s="89" t="str">
        <f>IF(D18="","",VLOOKUP(D18,商品入库!C:F,2,0))</f>
        <v/>
      </c>
      <c r="F18" s="89" t="str">
        <f>IF(D18="","",VLOOKUP(D18,商品入库!C:F,3,0))</f>
        <v/>
      </c>
      <c r="G18" s="89" t="str">
        <f>IF(D18="","",VLOOKUP(D18,商品入库!C:F,4,0))</f>
        <v/>
      </c>
      <c r="H18" s="89" t="str">
        <f>IF(D18="","",VLOOKUP(D18,库存表!B:P,15,0))</f>
        <v/>
      </c>
      <c r="K18" s="78" t="str">
        <f t="shared" si="3"/>
        <v/>
      </c>
      <c r="N18" s="80" t="e">
        <f>ROUND(VLOOKUP(D18,库存表!$B$2:$I$43,COLUMN($I$3),0)&amp;"",2)</f>
        <v>#N/A</v>
      </c>
      <c r="P18" s="82" t="str">
        <f t="array" ref="P18">INDEX(商品入库!C:C,MATCH(0,COUNTIF(P$2:P17,商品入库!$C$2:$C$48),)+1)&amp;""</f>
        <v/>
      </c>
      <c r="Q18" s="82" t="str">
        <f>IF(ISERROR(VLOOKUP(P18,商品入库!$C$2:$F$50,COLUMN($E$2),0)&amp;""),"",VLOOKUP(P18,商品入库!$C$2:$F$50,COLUMN($E$2),0)&amp;"")</f>
        <v/>
      </c>
      <c r="R18" s="82" t="str">
        <f>IF(ISERROR(VLOOKUP(P18,商品入库!$C$2:$F$50,COLUMN($F$2),0)&amp;""),"",VLOOKUP(P18,商品入库!$C$2:$F$50,COLUMN($F$2),0)&amp;"")</f>
        <v/>
      </c>
      <c r="S18" s="82" t="str">
        <f>IF(ISERROR(VLOOKUP(P18,商品入库!$C$2:$F$50,COLUMN($G$2),0)&amp;""),"",VLOOKUP(P18,商品入库!$C$2:$F$50,COLUMN($G$2),0)&amp;"")</f>
        <v/>
      </c>
      <c r="T18" s="82" t="str">
        <f>IF(ISERROR(VLOOKUP(P18,商品入库!$C$2:$H$50,COLUMN($C$2),0)&amp;""),"",VLOOKUP(P18,商品入库!$C$2:$H$50,COLUMN($C$2),0)&amp;"")</f>
        <v/>
      </c>
    </row>
    <row r="19" spans="4:20" ht="23.1" customHeight="1" x14ac:dyDescent="0.15">
      <c r="D19" s="211" t="s">
        <v>153</v>
      </c>
      <c r="E19" s="89" t="str">
        <f>IF(D19="","",VLOOKUP(D19,商品入库!C:F,2,0))</f>
        <v/>
      </c>
      <c r="F19" s="89" t="str">
        <f>IF(D19="","",VLOOKUP(D19,商品入库!C:F,3,0))</f>
        <v/>
      </c>
      <c r="G19" s="89" t="str">
        <f>IF(D19="","",VLOOKUP(D19,商品入库!C:F,4,0))</f>
        <v/>
      </c>
      <c r="H19" s="89" t="str">
        <f>IF(D19="","",VLOOKUP(D19,库存表!B:P,15,0))</f>
        <v/>
      </c>
      <c r="K19" s="78" t="str">
        <f t="shared" si="3"/>
        <v/>
      </c>
      <c r="N19" s="80" t="e">
        <f>ROUND(VLOOKUP(D19,库存表!$B$2:$I$43,COLUMN($I$3),0)&amp;"",2)</f>
        <v>#N/A</v>
      </c>
      <c r="P19" s="82" t="str">
        <f t="array" ref="P19">INDEX(商品入库!C:C,MATCH(0,COUNTIF(P$2:P18,商品入库!$C$2:$C$48),)+1)&amp;""</f>
        <v/>
      </c>
      <c r="Q19" s="82" t="str">
        <f>IF(ISERROR(VLOOKUP(P19,商品入库!$C$2:$F$50,COLUMN($E$2),0)&amp;""),"",VLOOKUP(P19,商品入库!$C$2:$F$50,COLUMN($E$2),0)&amp;"")</f>
        <v/>
      </c>
      <c r="R19" s="82" t="str">
        <f>IF(ISERROR(VLOOKUP(P19,商品入库!$C$2:$F$50,COLUMN($F$2),0)&amp;""),"",VLOOKUP(P19,商品入库!$C$2:$F$50,COLUMN($F$2),0)&amp;"")</f>
        <v/>
      </c>
      <c r="S19" s="82" t="str">
        <f>IF(ISERROR(VLOOKUP(P19,商品入库!$C$2:$F$50,COLUMN($G$2),0)&amp;""),"",VLOOKUP(P19,商品入库!$C$2:$F$50,COLUMN($G$2),0)&amp;"")</f>
        <v/>
      </c>
      <c r="T19" s="82" t="str">
        <f>IF(ISERROR(VLOOKUP(P19,商品入库!$C$2:$H$50,COLUMN($C$2),0)&amp;""),"",VLOOKUP(P19,商品入库!$C$2:$H$50,COLUMN($C$2),0)&amp;"")</f>
        <v/>
      </c>
    </row>
    <row r="20" spans="4:20" ht="23.1" customHeight="1" x14ac:dyDescent="0.15">
      <c r="D20" s="211" t="s">
        <v>153</v>
      </c>
      <c r="E20" s="89" t="str">
        <f>IF(D20="","",VLOOKUP(D20,商品入库!C:F,2,0))</f>
        <v/>
      </c>
      <c r="F20" s="89" t="str">
        <f>IF(D20="","",VLOOKUP(D20,商品入库!C:F,3,0))</f>
        <v/>
      </c>
      <c r="G20" s="89" t="str">
        <f>IF(D20="","",VLOOKUP(D20,商品入库!C:F,4,0))</f>
        <v/>
      </c>
      <c r="H20" s="89" t="str">
        <f>IF(D20="","",VLOOKUP(D20,库存表!B:P,15,0))</f>
        <v/>
      </c>
      <c r="K20" s="78" t="str">
        <f t="shared" si="3"/>
        <v/>
      </c>
      <c r="N20" s="80" t="e">
        <f>ROUND(VLOOKUP(D20,库存表!$B$2:$I$43,COLUMN($I$3),0)&amp;"",2)</f>
        <v>#N/A</v>
      </c>
      <c r="P20" s="82" t="str">
        <f t="array" ref="P20">INDEX(商品入库!C:C,MATCH(0,COUNTIF(P$2:P19,商品入库!$C$2:$C$48),)+1)&amp;""</f>
        <v/>
      </c>
      <c r="Q20" s="82" t="str">
        <f>IF(ISERROR(VLOOKUP(P20,商品入库!$C$2:$F$50,COLUMN($E$2),0)&amp;""),"",VLOOKUP(P20,商品入库!$C$2:$F$50,COLUMN($E$2),0)&amp;"")</f>
        <v/>
      </c>
      <c r="R20" s="82" t="str">
        <f>IF(ISERROR(VLOOKUP(P20,商品入库!$C$2:$F$50,COLUMN($F$2),0)&amp;""),"",VLOOKUP(P20,商品入库!$C$2:$F$50,COLUMN($F$2),0)&amp;"")</f>
        <v/>
      </c>
      <c r="S20" s="82" t="str">
        <f>IF(ISERROR(VLOOKUP(P20,商品入库!$C$2:$F$50,COLUMN($G$2),0)&amp;""),"",VLOOKUP(P20,商品入库!$C$2:$F$50,COLUMN($G$2),0)&amp;"")</f>
        <v/>
      </c>
      <c r="T20" s="82" t="str">
        <f>IF(ISERROR(VLOOKUP(P20,商品入库!$C$2:$H$50,COLUMN($C$2),0)&amp;""),"",VLOOKUP(P20,商品入库!$C$2:$H$50,COLUMN($C$2),0)&amp;"")</f>
        <v/>
      </c>
    </row>
    <row r="21" spans="4:20" ht="23.1" customHeight="1" x14ac:dyDescent="0.15">
      <c r="D21" s="211" t="s">
        <v>153</v>
      </c>
      <c r="E21" s="89" t="str">
        <f>IF(D21="","",VLOOKUP(D21,商品入库!C:F,2,0))</f>
        <v/>
      </c>
      <c r="F21" s="89" t="str">
        <f>IF(D21="","",VLOOKUP(D21,商品入库!C:F,3,0))</f>
        <v/>
      </c>
      <c r="G21" s="89" t="str">
        <f>IF(D21="","",VLOOKUP(D21,商品入库!C:F,4,0))</f>
        <v/>
      </c>
      <c r="H21" s="89" t="str">
        <f>IF(D21="","",VLOOKUP(D21,库存表!B:P,15,0))</f>
        <v/>
      </c>
      <c r="K21" s="78" t="str">
        <f t="shared" si="3"/>
        <v/>
      </c>
      <c r="N21" s="80" t="e">
        <f>ROUND(VLOOKUP(D21,库存表!$B$2:$I$43,COLUMN($I$3),0)&amp;"",2)</f>
        <v>#N/A</v>
      </c>
      <c r="P21" s="82" t="str">
        <f t="array" ref="P21">INDEX(商品入库!C:C,MATCH(0,COUNTIF(P$2:P20,商品入库!$C$2:$C$48),)+1)&amp;""</f>
        <v/>
      </c>
      <c r="Q21" s="82" t="str">
        <f>IF(ISERROR(VLOOKUP(P21,商品入库!$C$2:$F$50,COLUMN($E$2),0)&amp;""),"",VLOOKUP(P21,商品入库!$C$2:$F$50,COLUMN($E$2),0)&amp;"")</f>
        <v/>
      </c>
      <c r="R21" s="82" t="str">
        <f>IF(ISERROR(VLOOKUP(P21,商品入库!$C$2:$F$50,COLUMN($F$2),0)&amp;""),"",VLOOKUP(P21,商品入库!$C$2:$F$50,COLUMN($F$2),0)&amp;"")</f>
        <v/>
      </c>
      <c r="S21" s="82" t="str">
        <f>IF(ISERROR(VLOOKUP(P21,商品入库!$C$2:$F$50,COLUMN($G$2),0)&amp;""),"",VLOOKUP(P21,商品入库!$C$2:$F$50,COLUMN($G$2),0)&amp;"")</f>
        <v/>
      </c>
      <c r="T21" s="82" t="str">
        <f>IF(ISERROR(VLOOKUP(P21,商品入库!$C$2:$H$50,COLUMN($C$2),0)&amp;""),"",VLOOKUP(P21,商品入库!$C$2:$H$50,COLUMN($C$2),0)&amp;"")</f>
        <v/>
      </c>
    </row>
    <row r="22" spans="4:20" ht="23.1" customHeight="1" x14ac:dyDescent="0.15">
      <c r="D22" s="211" t="s">
        <v>153</v>
      </c>
      <c r="E22" s="89" t="str">
        <f>IF(D22="","",VLOOKUP(D22,商品入库!C:F,2,0))</f>
        <v/>
      </c>
      <c r="F22" s="89" t="str">
        <f>IF(D22="","",VLOOKUP(D22,商品入库!C:F,3,0))</f>
        <v/>
      </c>
      <c r="G22" s="89" t="str">
        <f>IF(D22="","",VLOOKUP(D22,商品入库!C:F,4,0))</f>
        <v/>
      </c>
      <c r="H22" s="89" t="str">
        <f>IF(D22="","",VLOOKUP(D22,库存表!B:P,15,0))</f>
        <v/>
      </c>
      <c r="K22" s="78" t="str">
        <f t="shared" si="3"/>
        <v/>
      </c>
      <c r="N22" s="80" t="e">
        <f>ROUND(VLOOKUP(D22,库存表!$B$2:$I$43,COLUMN($I$3),0)&amp;"",2)</f>
        <v>#N/A</v>
      </c>
      <c r="P22" s="82" t="str">
        <f t="array" ref="P22">INDEX(商品入库!C:C,MATCH(0,COUNTIF(P$2:P21,商品入库!$C$2:$C$48),)+1)&amp;""</f>
        <v/>
      </c>
      <c r="Q22" s="82" t="str">
        <f>IF(ISERROR(VLOOKUP(P22,商品入库!$C$2:$F$50,COLUMN($E$2),0)&amp;""),"",VLOOKUP(P22,商品入库!$C$2:$F$50,COLUMN($E$2),0)&amp;"")</f>
        <v/>
      </c>
      <c r="R22" s="82" t="str">
        <f>IF(ISERROR(VLOOKUP(P22,商品入库!$C$2:$F$50,COLUMN($F$2),0)&amp;""),"",VLOOKUP(P22,商品入库!$C$2:$F$50,COLUMN($F$2),0)&amp;"")</f>
        <v/>
      </c>
      <c r="S22" s="82" t="str">
        <f>IF(ISERROR(VLOOKUP(P22,商品入库!$C$2:$F$50,COLUMN($G$2),0)&amp;""),"",VLOOKUP(P22,商品入库!$C$2:$F$50,COLUMN($G$2),0)&amp;"")</f>
        <v/>
      </c>
      <c r="T22" s="82" t="str">
        <f>IF(ISERROR(VLOOKUP(P22,商品入库!$C$2:$H$50,COLUMN($C$2),0)&amp;""),"",VLOOKUP(P22,商品入库!$C$2:$H$50,COLUMN($C$2),0)&amp;"")</f>
        <v/>
      </c>
    </row>
    <row r="23" spans="4:20" ht="23.1" customHeight="1" x14ac:dyDescent="0.15">
      <c r="D23" s="211" t="s">
        <v>153</v>
      </c>
      <c r="E23" s="89" t="str">
        <f>IF(D23="","",VLOOKUP(D23,商品入库!C:F,2,0))</f>
        <v/>
      </c>
      <c r="F23" s="89" t="str">
        <f>IF(D23="","",VLOOKUP(D23,商品入库!C:F,3,0))</f>
        <v/>
      </c>
      <c r="G23" s="89" t="str">
        <f>IF(D23="","",VLOOKUP(D23,商品入库!C:F,4,0))</f>
        <v/>
      </c>
      <c r="H23" s="89" t="str">
        <f>IF(D23="","",VLOOKUP(D23,库存表!B:P,15,0))</f>
        <v/>
      </c>
      <c r="K23" s="78" t="str">
        <f t="shared" si="3"/>
        <v/>
      </c>
      <c r="N23" s="80" t="e">
        <f>ROUND(VLOOKUP(D23,库存表!$B$2:$I$43,COLUMN($I$3),0)&amp;"",2)</f>
        <v>#N/A</v>
      </c>
      <c r="P23" s="82" t="str">
        <f t="array" ref="P23">INDEX(商品入库!C:C,MATCH(0,COUNTIF(P$2:P22,商品入库!$C$2:$C$48),)+1)&amp;""</f>
        <v/>
      </c>
      <c r="Q23" s="82" t="str">
        <f>IF(ISERROR(VLOOKUP(P23,商品入库!$C$2:$F$50,COLUMN($E$2),0)&amp;""),"",VLOOKUP(P23,商品入库!$C$2:$F$50,COLUMN($E$2),0)&amp;"")</f>
        <v/>
      </c>
      <c r="R23" s="82" t="str">
        <f>IF(ISERROR(VLOOKUP(P23,商品入库!$C$2:$F$50,COLUMN($F$2),0)&amp;""),"",VLOOKUP(P23,商品入库!$C$2:$F$50,COLUMN($F$2),0)&amp;"")</f>
        <v/>
      </c>
      <c r="S23" s="82" t="str">
        <f>IF(ISERROR(VLOOKUP(P23,商品入库!$C$2:$F$50,COLUMN($G$2),0)&amp;""),"",VLOOKUP(P23,商品入库!$C$2:$F$50,COLUMN($G$2),0)&amp;"")</f>
        <v/>
      </c>
      <c r="T23" s="82" t="str">
        <f>IF(ISERROR(VLOOKUP(P23,商品入库!$C$2:$H$50,COLUMN($C$2),0)&amp;""),"",VLOOKUP(P23,商品入库!$C$2:$H$50,COLUMN($C$2),0)&amp;"")</f>
        <v/>
      </c>
    </row>
    <row r="24" spans="4:20" ht="23.1" customHeight="1" x14ac:dyDescent="0.15">
      <c r="D24" s="211" t="s">
        <v>153</v>
      </c>
      <c r="E24" s="89" t="str">
        <f>IF(D24="","",VLOOKUP(D24,商品入库!C:F,2,0))</f>
        <v/>
      </c>
      <c r="F24" s="89" t="str">
        <f>IF(D24="","",VLOOKUP(D24,商品入库!C:F,3,0))</f>
        <v/>
      </c>
      <c r="G24" s="89" t="str">
        <f>IF(D24="","",VLOOKUP(D24,商品入库!C:F,4,0))</f>
        <v/>
      </c>
      <c r="H24" s="89" t="str">
        <f>IF(D24="","",VLOOKUP(D24,库存表!B:P,15,0))</f>
        <v/>
      </c>
      <c r="K24" s="78" t="str">
        <f t="shared" si="3"/>
        <v/>
      </c>
      <c r="N24" s="80" t="e">
        <f>ROUND(VLOOKUP(D24,库存表!$B$2:$I$43,COLUMN($I$3),0)&amp;"",2)</f>
        <v>#N/A</v>
      </c>
      <c r="P24" s="82" t="str">
        <f t="array" ref="P24">INDEX(商品入库!C:C,MATCH(0,COUNTIF(P$2:P23,商品入库!$C$2:$C$48),)+1)&amp;""</f>
        <v/>
      </c>
      <c r="Q24" s="82" t="str">
        <f>IF(ISERROR(VLOOKUP(P24,商品入库!$C$2:$F$50,COLUMN($E$2),0)&amp;""),"",VLOOKUP(P24,商品入库!$C$2:$F$50,COLUMN($E$2),0)&amp;"")</f>
        <v/>
      </c>
      <c r="R24" s="82" t="str">
        <f>IF(ISERROR(VLOOKUP(P24,商品入库!$C$2:$F$50,COLUMN($F$2),0)&amp;""),"",VLOOKUP(P24,商品入库!$C$2:$F$50,COLUMN($F$2),0)&amp;"")</f>
        <v/>
      </c>
      <c r="S24" s="82" t="str">
        <f>IF(ISERROR(VLOOKUP(P24,商品入库!$C$2:$F$50,COLUMN($G$2),0)&amp;""),"",VLOOKUP(P24,商品入库!$C$2:$F$50,COLUMN($G$2),0)&amp;"")</f>
        <v/>
      </c>
      <c r="T24" s="82" t="str">
        <f>IF(ISERROR(VLOOKUP(P24,商品入库!$C$2:$H$50,COLUMN($C$2),0)&amp;""),"",VLOOKUP(P24,商品入库!$C$2:$H$50,COLUMN($C$2),0)&amp;"")</f>
        <v/>
      </c>
    </row>
    <row r="25" spans="4:20" ht="23.1" customHeight="1" x14ac:dyDescent="0.15">
      <c r="D25" s="211" t="s">
        <v>153</v>
      </c>
      <c r="E25" s="89" t="str">
        <f>IF(D25="","",VLOOKUP(D25,商品入库!C:F,2,0))</f>
        <v/>
      </c>
      <c r="F25" s="89" t="str">
        <f>IF(D25="","",VLOOKUP(D25,商品入库!C:F,3,0))</f>
        <v/>
      </c>
      <c r="G25" s="89" t="str">
        <f>IF(D25="","",VLOOKUP(D25,商品入库!C:F,4,0))</f>
        <v/>
      </c>
      <c r="H25" s="89" t="str">
        <f>IF(D25="","",VLOOKUP(D25,库存表!B:P,15,0))</f>
        <v/>
      </c>
      <c r="K25" s="78" t="str">
        <f t="shared" si="3"/>
        <v/>
      </c>
      <c r="N25" s="80" t="e">
        <f>ROUND(VLOOKUP(D25,库存表!$B$2:$I$43,COLUMN($I$3),0)&amp;"",2)</f>
        <v>#N/A</v>
      </c>
      <c r="P25" s="82" t="str">
        <f t="array" ref="P25">INDEX(商品入库!C:C,MATCH(0,COUNTIF(P$2:P24,商品入库!$C$2:$C$48),)+1)&amp;""</f>
        <v/>
      </c>
      <c r="Q25" s="82" t="str">
        <f>IF(ISERROR(VLOOKUP(P25,商品入库!$C$2:$F$50,COLUMN($E$2),0)&amp;""),"",VLOOKUP(P25,商品入库!$C$2:$F$50,COLUMN($E$2),0)&amp;"")</f>
        <v/>
      </c>
      <c r="R25" s="82" t="str">
        <f>IF(ISERROR(VLOOKUP(P25,商品入库!$C$2:$F$50,COLUMN($F$2),0)&amp;""),"",VLOOKUP(P25,商品入库!$C$2:$F$50,COLUMN($F$2),0)&amp;"")</f>
        <v/>
      </c>
      <c r="S25" s="82" t="str">
        <f>IF(ISERROR(VLOOKUP(P25,商品入库!$C$2:$F$50,COLUMN($G$2),0)&amp;""),"",VLOOKUP(P25,商品入库!$C$2:$F$50,COLUMN($G$2),0)&amp;"")</f>
        <v/>
      </c>
      <c r="T25" s="82" t="str">
        <f>IF(ISERROR(VLOOKUP(P25,商品入库!$C$2:$H$50,COLUMN($C$2),0)&amp;""),"",VLOOKUP(P25,商品入库!$C$2:$H$50,COLUMN($C$2),0)&amp;"")</f>
        <v/>
      </c>
    </row>
    <row r="26" spans="4:20" ht="23.1" customHeight="1" x14ac:dyDescent="0.15">
      <c r="D26" s="211" t="s">
        <v>153</v>
      </c>
      <c r="E26" s="89" t="str">
        <f>IF(D26="","",VLOOKUP(D26,商品入库!C:F,2,0))</f>
        <v/>
      </c>
      <c r="F26" s="89" t="str">
        <f>IF(D26="","",VLOOKUP(D26,商品入库!C:F,3,0))</f>
        <v/>
      </c>
      <c r="G26" s="89" t="str">
        <f>IF(D26="","",VLOOKUP(D26,商品入库!C:F,4,0))</f>
        <v/>
      </c>
      <c r="H26" s="89" t="str">
        <f>IF(D26="","",VLOOKUP(D26,库存表!B:P,15,0))</f>
        <v/>
      </c>
      <c r="K26" s="78" t="str">
        <f t="shared" si="3"/>
        <v/>
      </c>
      <c r="N26" s="80" t="e">
        <f>ROUND(VLOOKUP(D26,库存表!$B$2:$I$43,COLUMN($I$3),0)&amp;"",2)</f>
        <v>#N/A</v>
      </c>
      <c r="P26" s="82" t="str">
        <f t="array" ref="P26">INDEX(商品入库!C:C,MATCH(0,COUNTIF(P$2:P25,商品入库!$C$2:$C$48),)+1)&amp;""</f>
        <v/>
      </c>
      <c r="Q26" s="82" t="str">
        <f>IF(ISERROR(VLOOKUP(P26,商品入库!$C$2:$F$50,COLUMN($E$2),0)&amp;""),"",VLOOKUP(P26,商品入库!$C$2:$F$50,COLUMN($E$2),0)&amp;"")</f>
        <v/>
      </c>
      <c r="R26" s="82" t="str">
        <f>IF(ISERROR(VLOOKUP(P26,商品入库!$C$2:$F$50,COLUMN($F$2),0)&amp;""),"",VLOOKUP(P26,商品入库!$C$2:$F$50,COLUMN($F$2),0)&amp;"")</f>
        <v/>
      </c>
      <c r="S26" s="82" t="str">
        <f>IF(ISERROR(VLOOKUP(P26,商品入库!$C$2:$F$50,COLUMN($G$2),0)&amp;""),"",VLOOKUP(P26,商品入库!$C$2:$F$50,COLUMN($G$2),0)&amp;"")</f>
        <v/>
      </c>
      <c r="T26" s="82" t="str">
        <f>IF(ISERROR(VLOOKUP(P26,商品入库!$C$2:$H$50,COLUMN($C$2),0)&amp;""),"",VLOOKUP(P26,商品入库!$C$2:$H$50,COLUMN($C$2),0)&amp;"")</f>
        <v/>
      </c>
    </row>
    <row r="27" spans="4:20" ht="23.1" customHeight="1" x14ac:dyDescent="0.15">
      <c r="D27" s="211" t="s">
        <v>153</v>
      </c>
      <c r="E27" s="89" t="str">
        <f>IF(D27="","",VLOOKUP(D27,商品入库!C:F,2,0))</f>
        <v/>
      </c>
      <c r="F27" s="89" t="str">
        <f>IF(D27="","",VLOOKUP(D27,商品入库!C:F,3,0))</f>
        <v/>
      </c>
      <c r="G27" s="89" t="str">
        <f>IF(D27="","",VLOOKUP(D27,商品入库!C:F,4,0))</f>
        <v/>
      </c>
      <c r="H27" s="89" t="str">
        <f>IF(D27="","",VLOOKUP(D27,库存表!B:P,15,0))</f>
        <v/>
      </c>
      <c r="K27" s="78" t="str">
        <f t="shared" si="3"/>
        <v/>
      </c>
      <c r="N27" s="80" t="e">
        <f>ROUND(VLOOKUP(D27,库存表!$B$2:$I$43,COLUMN($I$3),0)&amp;"",2)</f>
        <v>#N/A</v>
      </c>
      <c r="P27" s="82" t="str">
        <f t="array" ref="P27">INDEX(商品入库!C:C,MATCH(0,COUNTIF(P$2:P26,商品入库!$C$2:$C$48),)+1)&amp;""</f>
        <v/>
      </c>
      <c r="Q27" s="82" t="str">
        <f>IF(ISERROR(VLOOKUP(P27,商品入库!$C$2:$F$50,COLUMN($E$2),0)&amp;""),"",VLOOKUP(P27,商品入库!$C$2:$F$50,COLUMN($E$2),0)&amp;"")</f>
        <v/>
      </c>
      <c r="R27" s="82" t="str">
        <f>IF(ISERROR(VLOOKUP(P27,商品入库!$C$2:$F$50,COLUMN($F$2),0)&amp;""),"",VLOOKUP(P27,商品入库!$C$2:$F$50,COLUMN($F$2),0)&amp;"")</f>
        <v/>
      </c>
      <c r="S27" s="82" t="str">
        <f>IF(ISERROR(VLOOKUP(P27,商品入库!$C$2:$F$50,COLUMN($G$2),0)&amp;""),"",VLOOKUP(P27,商品入库!$C$2:$F$50,COLUMN($G$2),0)&amp;"")</f>
        <v/>
      </c>
      <c r="T27" s="82" t="str">
        <f>IF(ISERROR(VLOOKUP(P27,商品入库!$C$2:$H$50,COLUMN($C$2),0)&amp;""),"",VLOOKUP(P27,商品入库!$C$2:$H$50,COLUMN($C$2),0)&amp;"")</f>
        <v/>
      </c>
    </row>
    <row r="28" spans="4:20" ht="23.1" customHeight="1" x14ac:dyDescent="0.15">
      <c r="D28" s="211" t="s">
        <v>153</v>
      </c>
      <c r="E28" s="89" t="str">
        <f>IF(D28="","",VLOOKUP(D28,商品入库!C:F,2,0))</f>
        <v/>
      </c>
      <c r="F28" s="89" t="str">
        <f>IF(D28="","",VLOOKUP(D28,商品入库!C:F,3,0))</f>
        <v/>
      </c>
      <c r="G28" s="89" t="str">
        <f>IF(D28="","",VLOOKUP(D28,商品入库!C:F,4,0))</f>
        <v/>
      </c>
      <c r="H28" s="89" t="str">
        <f>IF(D28="","",VLOOKUP(D28,库存表!B:P,15,0))</f>
        <v/>
      </c>
      <c r="K28" s="78" t="str">
        <f t="shared" si="3"/>
        <v/>
      </c>
      <c r="N28" s="80" t="e">
        <f>ROUND(VLOOKUP(D28,库存表!$B$2:$I$43,COLUMN($I$3),0)&amp;"",2)</f>
        <v>#N/A</v>
      </c>
      <c r="R28" s="82" t="str">
        <f>IF(ISERROR(VLOOKUP(P28,商品入库!$C$2:$F$50,COLUMN($F$2),0)&amp;""),"",VLOOKUP(P28,商品入库!$C$2:$F$50,COLUMN($F$2),0)&amp;"")</f>
        <v/>
      </c>
      <c r="S28" s="82" t="str">
        <f>IF(ISERROR(VLOOKUP(P28,商品入库!$C$2:$F$50,COLUMN($G$2),0)&amp;""),"",VLOOKUP(P28,商品入库!$C$2:$F$50,COLUMN($G$2),0)&amp;"")</f>
        <v/>
      </c>
      <c r="T28" s="82" t="str">
        <f>IF(ISERROR(VLOOKUP(P28,商品入库!$C$2:$H$50,COLUMN($C$2),0)&amp;""),"",VLOOKUP(P28,商品入库!$C$2:$H$50,COLUMN($C$2),0)&amp;"")</f>
        <v/>
      </c>
    </row>
    <row r="29" spans="4:20" ht="23.1" customHeight="1" x14ac:dyDescent="0.15">
      <c r="D29" s="211" t="s">
        <v>153</v>
      </c>
      <c r="E29" s="89" t="str">
        <f>IF(ISERROR(VLOOKUP(D29,商品入库!$C$2:$F$50,COLUMN($E$2),0)&amp;""),"",VLOOKUP(D29,商品入库!$C$2:$F$50,COLUMN($E$2),0)&amp;"")</f>
        <v/>
      </c>
      <c r="F29" s="89" t="str">
        <f>IF(ISERROR(VLOOKUP(D29,商品入库!$C$2:$F$50,COLUMN($F$2),0)&amp;""),"",VLOOKUP(D29,商品入库!$C$2:$F$50,COLUMN($F$2),0)&amp;"")</f>
        <v/>
      </c>
      <c r="G29" s="89" t="str">
        <f>IF(ISERROR(VLOOKUP(D29,商品入库!$C$2:$F$50,COLUMN($G$2),0)&amp;""),"",VLOOKUP(D29,商品入库!$C$2:$F$50,COLUMN($G$2),0)&amp;"")</f>
        <v/>
      </c>
      <c r="H29" s="89"/>
      <c r="K29" s="78" t="str">
        <f t="shared" si="3"/>
        <v/>
      </c>
      <c r="N29" s="80" t="e">
        <f>ROUND(VLOOKUP(D29,库存表!$B$2:$I$43,COLUMN($I$3),0)&amp;"",2)</f>
        <v>#N/A</v>
      </c>
      <c r="P29" s="82" t="str">
        <f t="array" ref="P29">INDEX(商品入库!C:C,MATCH(0,COUNTIF(P$2:P28,商品入库!$C$2:$C$48),)+1)&amp;""</f>
        <v/>
      </c>
    </row>
    <row r="30" spans="4:20" ht="23.1" customHeight="1" x14ac:dyDescent="0.15">
      <c r="D30" s="211" t="s">
        <v>153</v>
      </c>
      <c r="E30" s="89" t="str">
        <f>IF(ISERROR(VLOOKUP(D30,商品入库!$C$2:$F$50,COLUMN($E$2),0)&amp;""),"",VLOOKUP(D30,商品入库!$C$2:$F$50,COLUMN($E$2),0)&amp;"")</f>
        <v/>
      </c>
      <c r="F30" s="89" t="str">
        <f>IF(ISERROR(VLOOKUP(D30,商品入库!$C$2:$F$50,COLUMN($F$2),0)&amp;""),"",VLOOKUP(D30,商品入库!$C$2:$F$50,COLUMN($F$2),0)&amp;"")</f>
        <v/>
      </c>
      <c r="G30" s="89" t="str">
        <f>IF(ISERROR(VLOOKUP(D30,商品入库!$C$2:$F$50,COLUMN($G$2),0)&amp;""),"",VLOOKUP(D30,商品入库!$C$2:$F$50,COLUMN($G$2),0)&amp;"")</f>
        <v/>
      </c>
      <c r="H30" s="89"/>
      <c r="K30" s="78" t="str">
        <f t="shared" si="3"/>
        <v/>
      </c>
      <c r="N30" s="80" t="e">
        <f>ROUND(VLOOKUP(D30,库存表!$B$2:$I$43,COLUMN($I$3),0)&amp;"",2)</f>
        <v>#N/A</v>
      </c>
      <c r="P30" s="82" t="str">
        <f t="array" ref="P30">INDEX(商品入库!C:C,MATCH(0,COUNTIF(P$2:P29,商品入库!$C$2:$C$48),)+1)&amp;""</f>
        <v/>
      </c>
    </row>
    <row r="31" spans="4:20" ht="23.1" customHeight="1" x14ac:dyDescent="0.15">
      <c r="D31" s="211" t="s">
        <v>153</v>
      </c>
      <c r="E31" s="89" t="str">
        <f>IF(ISERROR(VLOOKUP(D31,商品入库!$C$2:$F$50,COLUMN($E$2),0)&amp;""),"",VLOOKUP(D31,商品入库!$C$2:$F$50,COLUMN($E$2),0)&amp;"")</f>
        <v/>
      </c>
      <c r="F31" s="89" t="str">
        <f>IF(ISERROR(VLOOKUP(D31,商品入库!$C$2:$F$50,COLUMN($F$2),0)&amp;""),"",VLOOKUP(D31,商品入库!$C$2:$F$50,COLUMN($F$2),0)&amp;"")</f>
        <v/>
      </c>
      <c r="G31" s="89" t="str">
        <f>IF(ISERROR(VLOOKUP(D31,商品入库!$C$2:$F$50,COLUMN($G$2),0)&amp;""),"",VLOOKUP(D31,商品入库!$C$2:$F$50,COLUMN($G$2),0)&amp;"")</f>
        <v/>
      </c>
      <c r="H31" s="89"/>
      <c r="K31" s="78" t="str">
        <f t="shared" si="3"/>
        <v/>
      </c>
      <c r="N31" s="80" t="e">
        <f>ROUND(VLOOKUP(D31,库存表!$B$2:$I$43,COLUMN($I$3),0)&amp;"",2)</f>
        <v>#N/A</v>
      </c>
      <c r="P31" s="82" t="str">
        <f t="array" ref="P31">INDEX(商品入库!C:C,MATCH(0,COUNTIF(P$2:P30,商品入库!$C$2:$C$48),)+1)&amp;""</f>
        <v/>
      </c>
    </row>
    <row r="32" spans="4:20" ht="23.1" customHeight="1" x14ac:dyDescent="0.15">
      <c r="D32" s="211" t="s">
        <v>153</v>
      </c>
      <c r="E32" s="89" t="str">
        <f>IF(ISERROR(VLOOKUP(D32,商品入库!$C$2:$F$50,COLUMN($E$2),0)&amp;""),"",VLOOKUP(D32,商品入库!$C$2:$F$50,COLUMN($E$2),0)&amp;"")</f>
        <v/>
      </c>
      <c r="F32" s="89" t="str">
        <f>IF(ISERROR(VLOOKUP(D32,商品入库!$C$2:$F$50,COLUMN($F$2),0)&amp;""),"",VLOOKUP(D32,商品入库!$C$2:$F$50,COLUMN($F$2),0)&amp;"")</f>
        <v/>
      </c>
      <c r="G32" s="89" t="str">
        <f>IF(ISERROR(VLOOKUP(D32,商品入库!$C$2:$F$50,COLUMN($G$2),0)&amp;""),"",VLOOKUP(D32,商品入库!$C$2:$F$50,COLUMN($G$2),0)&amp;"")</f>
        <v/>
      </c>
      <c r="H32" s="89"/>
      <c r="K32" s="78" t="str">
        <f t="shared" si="3"/>
        <v/>
      </c>
      <c r="N32" s="80" t="e">
        <f>ROUND(VLOOKUP(D32,库存表!$B$2:$I$43,COLUMN($I$3),0)&amp;"",2)</f>
        <v>#N/A</v>
      </c>
      <c r="P32" s="82" t="str">
        <f t="array" ref="P32">INDEX(商品入库!C:C,MATCH(0,COUNTIF(P$2:P31,商品入库!$C$2:$C$48),)+1)&amp;""</f>
        <v/>
      </c>
    </row>
    <row r="33" spans="4:16" ht="23.1" customHeight="1" x14ac:dyDescent="0.15">
      <c r="D33" s="211" t="s">
        <v>153</v>
      </c>
      <c r="E33" s="89" t="str">
        <f>IF(ISERROR(VLOOKUP(D33,商品入库!$C$2:$F$50,COLUMN($E$2),0)&amp;""),"",VLOOKUP(D33,商品入库!$C$2:$F$50,COLUMN($E$2),0)&amp;"")</f>
        <v/>
      </c>
      <c r="F33" s="89" t="str">
        <f>IF(ISERROR(VLOOKUP(D33,商品入库!$C$2:$F$50,COLUMN($F$2),0)&amp;""),"",VLOOKUP(D33,商品入库!$C$2:$F$50,COLUMN($F$2),0)&amp;"")</f>
        <v/>
      </c>
      <c r="G33" s="89" t="str">
        <f>IF(ISERROR(VLOOKUP(D33,商品入库!$C$2:$F$50,COLUMN($G$2),0)&amp;""),"",VLOOKUP(D33,商品入库!$C$2:$F$50,COLUMN($G$2),0)&amp;"")</f>
        <v/>
      </c>
      <c r="H33" s="89"/>
      <c r="K33" s="78" t="str">
        <f t="shared" si="3"/>
        <v/>
      </c>
      <c r="N33" s="80" t="e">
        <f>ROUND(VLOOKUP(D33,库存表!$B$2:$I$43,COLUMN($I$3),0)&amp;"",2)</f>
        <v>#N/A</v>
      </c>
      <c r="P33" s="82" t="str">
        <f t="array" ref="P33">INDEX(商品入库!C:C,MATCH(0,COUNTIF(P$2:P32,商品入库!$C$2:$C$48),)+1)&amp;""</f>
        <v/>
      </c>
    </row>
    <row r="34" spans="4:16" ht="23.1" customHeight="1" x14ac:dyDescent="0.15">
      <c r="D34" s="211" t="s">
        <v>153</v>
      </c>
      <c r="E34" s="89" t="str">
        <f>IF(ISERROR(VLOOKUP(D34,商品入库!$C$2:$F$50,COLUMN($E$2),0)&amp;""),"",VLOOKUP(D34,商品入库!$C$2:$F$50,COLUMN($E$2),0)&amp;"")</f>
        <v/>
      </c>
      <c r="F34" s="89" t="str">
        <f>IF(ISERROR(VLOOKUP(D34,商品入库!$C$2:$F$50,COLUMN($F$2),0)&amp;""),"",VLOOKUP(D34,商品入库!$C$2:$F$50,COLUMN($F$2),0)&amp;"")</f>
        <v/>
      </c>
      <c r="G34" s="89" t="str">
        <f>IF(ISERROR(VLOOKUP(D34,商品入库!$C$2:$F$50,COLUMN($G$2),0)&amp;""),"",VLOOKUP(D34,商品入库!$C$2:$F$50,COLUMN($G$2),0)&amp;"")</f>
        <v/>
      </c>
      <c r="H34" s="89"/>
      <c r="K34" s="78" t="str">
        <f t="shared" si="3"/>
        <v/>
      </c>
      <c r="N34" s="80" t="e">
        <f>ROUND(VLOOKUP(D34,库存表!$B$2:$I$43,COLUMN($I$3),0)&amp;"",2)</f>
        <v>#N/A</v>
      </c>
      <c r="P34" s="82" t="str">
        <f t="array" ref="P34">INDEX(商品入库!C:C,MATCH(0,COUNTIF(P$2:P33,商品入库!$C$2:$C$48),)+1)&amp;""</f>
        <v/>
      </c>
    </row>
    <row r="35" spans="4:16" ht="23.1" customHeight="1" x14ac:dyDescent="0.15">
      <c r="D35" s="211" t="s">
        <v>153</v>
      </c>
      <c r="E35" s="89" t="str">
        <f>IF(ISERROR(VLOOKUP(D35,商品入库!$C$2:$F$50,COLUMN($E$2),0)&amp;""),"",VLOOKUP(D35,商品入库!$C$2:$F$50,COLUMN($E$2),0)&amp;"")</f>
        <v/>
      </c>
      <c r="F35" s="89" t="str">
        <f>IF(ISERROR(VLOOKUP(D35,商品入库!$C$2:$F$50,COLUMN($F$2),0)&amp;""),"",VLOOKUP(D35,商品入库!$C$2:$F$50,COLUMN($F$2),0)&amp;"")</f>
        <v/>
      </c>
      <c r="G35" s="89" t="str">
        <f>IF(ISERROR(VLOOKUP(D35,商品入库!$C$2:$F$50,COLUMN($G$2),0)&amp;""),"",VLOOKUP(D35,商品入库!$C$2:$F$50,COLUMN($G$2),0)&amp;"")</f>
        <v/>
      </c>
      <c r="H35" s="89"/>
      <c r="K35" s="78" t="str">
        <f t="shared" si="3"/>
        <v/>
      </c>
      <c r="N35" s="80" t="e">
        <f>ROUND(VLOOKUP(D35,库存表!$B$2:$I$43,COLUMN($I$3),0)&amp;"",2)</f>
        <v>#N/A</v>
      </c>
      <c r="P35" s="82" t="str">
        <f t="array" ref="P35">INDEX(商品入库!C:C,MATCH(0,COUNTIF(P$2:P34,商品入库!$C$2:$C$48),)+1)&amp;""</f>
        <v/>
      </c>
    </row>
    <row r="36" spans="4:16" ht="23.1" customHeight="1" x14ac:dyDescent="0.15">
      <c r="D36" s="211" t="s">
        <v>153</v>
      </c>
      <c r="E36" s="89" t="str">
        <f>IF(ISERROR(VLOOKUP(D36,商品入库!$C$2:$F$50,COLUMN($E$2),0)&amp;""),"",VLOOKUP(D36,商品入库!$C$2:$F$50,COLUMN($E$2),0)&amp;"")</f>
        <v/>
      </c>
      <c r="F36" s="89" t="str">
        <f>IF(ISERROR(VLOOKUP(D36,商品入库!$C$2:$F$50,COLUMN($F$2),0)&amp;""),"",VLOOKUP(D36,商品入库!$C$2:$F$50,COLUMN($F$2),0)&amp;"")</f>
        <v/>
      </c>
      <c r="G36" s="89" t="str">
        <f>IF(ISERROR(VLOOKUP(D36,商品入库!$C$2:$F$50,COLUMN($G$2),0)&amp;""),"",VLOOKUP(D36,商品入库!$C$2:$F$50,COLUMN($G$2),0)&amp;"")</f>
        <v/>
      </c>
      <c r="H36" s="89"/>
      <c r="K36" s="78" t="str">
        <f t="shared" si="3"/>
        <v/>
      </c>
      <c r="N36" s="80" t="e">
        <f>ROUND(VLOOKUP(D36,库存表!$B$2:$I$43,COLUMN($I$3),0)&amp;"",2)</f>
        <v>#N/A</v>
      </c>
      <c r="P36" s="82" t="str">
        <f t="array" ref="P36">INDEX(商品入库!C:C,MATCH(0,COUNTIF(P$2:P35,商品入库!$C$2:$C$48),)+1)&amp;""</f>
        <v/>
      </c>
    </row>
    <row r="37" spans="4:16" ht="23.1" customHeight="1" x14ac:dyDescent="0.15">
      <c r="D37" s="211" t="s">
        <v>153</v>
      </c>
      <c r="E37" s="89" t="str">
        <f>IF(ISERROR(VLOOKUP(D37,商品入库!$C$2:$F$50,COLUMN($E$2),0)&amp;""),"",VLOOKUP(D37,商品入库!$C$2:$F$50,COLUMN($E$2),0)&amp;"")</f>
        <v/>
      </c>
      <c r="F37" s="89" t="str">
        <f>IF(ISERROR(VLOOKUP(D37,商品入库!$C$2:$F$50,COLUMN($F$2),0)&amp;""),"",VLOOKUP(D37,商品入库!$C$2:$F$50,COLUMN($F$2),0)&amp;"")</f>
        <v/>
      </c>
      <c r="G37" s="89" t="str">
        <f>IF(ISERROR(VLOOKUP(D37,商品入库!$C$2:$F$50,COLUMN($G$2),0)&amp;""),"",VLOOKUP(D37,商品入库!$C$2:$F$50,COLUMN($G$2),0)&amp;"")</f>
        <v/>
      </c>
      <c r="H37" s="89"/>
      <c r="K37" s="78" t="str">
        <f t="shared" si="3"/>
        <v/>
      </c>
      <c r="P37" s="82" t="str">
        <f t="array" ref="P37">INDEX(商品入库!C:C,MATCH(0,COUNTIF(P$2:P36,商品入库!$C$2:$C$48),)+1)&amp;""</f>
        <v/>
      </c>
    </row>
    <row r="38" spans="4:16" ht="23.1" customHeight="1" x14ac:dyDescent="0.15">
      <c r="D38" s="211" t="s">
        <v>153</v>
      </c>
      <c r="E38" s="89" t="str">
        <f>IF(ISERROR(VLOOKUP(D38,商品入库!$C$2:$F$50,COLUMN($E$2),0)&amp;""),"",VLOOKUP(D38,商品入库!$C$2:$F$50,COLUMN($E$2),0)&amp;"")</f>
        <v/>
      </c>
      <c r="F38" s="89" t="str">
        <f>IF(ISERROR(VLOOKUP(D38,商品入库!$C$2:$F$50,COLUMN($F$2),0)&amp;""),"",VLOOKUP(D38,商品入库!$C$2:$F$50,COLUMN($F$2),0)&amp;"")</f>
        <v/>
      </c>
      <c r="G38" s="89" t="str">
        <f>IF(ISERROR(VLOOKUP(D38,商品入库!$C$2:$F$50,COLUMN($G$2),0)&amp;""),"",VLOOKUP(D38,商品入库!$C$2:$F$50,COLUMN($G$2),0)&amp;"")</f>
        <v/>
      </c>
      <c r="H38" s="89"/>
      <c r="K38" s="78" t="str">
        <f t="shared" si="3"/>
        <v/>
      </c>
      <c r="P38" s="82" t="str">
        <f t="array" ref="P38">INDEX(商品入库!C:C,MATCH(0,COUNTIF(P$2:P37,商品入库!$C$2:$C$48),)+1)&amp;""</f>
        <v/>
      </c>
    </row>
    <row r="39" spans="4:16" ht="23.1" customHeight="1" x14ac:dyDescent="0.15">
      <c r="D39" s="211" t="s">
        <v>153</v>
      </c>
      <c r="E39" s="89" t="str">
        <f>IF(ISERROR(VLOOKUP(D39,商品入库!$C$2:$F$50,COLUMN($E$2),0)&amp;""),"",VLOOKUP(D39,商品入库!$C$2:$F$50,COLUMN($E$2),0)&amp;"")</f>
        <v/>
      </c>
      <c r="F39" s="89" t="str">
        <f>IF(ISERROR(VLOOKUP(D39,商品入库!$C$2:$F$50,COLUMN($F$2),0)&amp;""),"",VLOOKUP(D39,商品入库!$C$2:$F$50,COLUMN($F$2),0)&amp;"")</f>
        <v/>
      </c>
      <c r="G39" s="89" t="str">
        <f>IF(ISERROR(VLOOKUP(D39,商品入库!$C$2:$F$50,COLUMN($G$2),0)&amp;""),"",VLOOKUP(D39,商品入库!$C$2:$F$50,COLUMN($G$2),0)&amp;"")</f>
        <v/>
      </c>
      <c r="H39" s="89"/>
      <c r="K39" s="78" t="str">
        <f t="shared" si="3"/>
        <v/>
      </c>
      <c r="P39" s="82" t="str">
        <f t="array" ref="P39">INDEX(商品入库!C:C,MATCH(0,COUNTIF(P$2:P38,商品入库!$C$2:$C$48),)+1)&amp;""</f>
        <v/>
      </c>
    </row>
    <row r="40" spans="4:16" ht="23.1" customHeight="1" x14ac:dyDescent="0.15">
      <c r="D40" s="211" t="s">
        <v>153</v>
      </c>
      <c r="E40" s="89" t="str">
        <f>IF(ISERROR(VLOOKUP(D40,商品入库!$C$2:$F$50,COLUMN($E$2),0)&amp;""),"",VLOOKUP(D40,商品入库!$C$2:$F$50,COLUMN($E$2),0)&amp;"")</f>
        <v/>
      </c>
      <c r="F40" s="89" t="str">
        <f>IF(ISERROR(VLOOKUP(D40,商品入库!$C$2:$F$50,COLUMN($F$2),0)&amp;""),"",VLOOKUP(D40,商品入库!$C$2:$F$50,COLUMN($F$2),0)&amp;"")</f>
        <v/>
      </c>
      <c r="G40" s="89" t="str">
        <f>IF(ISERROR(VLOOKUP(D40,商品入库!$C$2:$F$50,COLUMN($G$2),0)&amp;""),"",VLOOKUP(D40,商品入库!$C$2:$F$50,COLUMN($G$2),0)&amp;"")</f>
        <v/>
      </c>
      <c r="H40" s="89"/>
      <c r="K40" s="78" t="str">
        <f t="shared" si="3"/>
        <v/>
      </c>
      <c r="P40" s="82" t="str">
        <f t="array" ref="P40">INDEX(商品入库!C:C,MATCH(0,COUNTIF(P$2:P39,商品入库!$C$2:$C$48),)+1)&amp;""</f>
        <v/>
      </c>
    </row>
    <row r="41" spans="4:16" ht="23.1" customHeight="1" x14ac:dyDescent="0.15">
      <c r="P41" s="82" t="str">
        <f t="array" ref="P41">INDEX(商品入库!C:C,MATCH(0,COUNTIF(P$2:P40,商品入库!$C$2:$C$48),)+1)&amp;""</f>
        <v/>
      </c>
    </row>
    <row r="42" spans="4:16" ht="23.1" customHeight="1" x14ac:dyDescent="0.15">
      <c r="P42" s="82" t="str">
        <f t="array" ref="P42">INDEX(商品入库!C:C,MATCH(0,COUNTIF(P$2:P41,商品入库!$C$2:$C$48),)+1)&amp;""</f>
        <v/>
      </c>
    </row>
    <row r="43" spans="4:16" ht="23.1" customHeight="1" x14ac:dyDescent="0.15">
      <c r="P43" s="82" t="str">
        <f t="array" ref="P43">INDEX(商品入库!C:C,MATCH(0,COUNTIF(P$2:P42,商品入库!$C$2:$C$48),)+1)&amp;""</f>
        <v/>
      </c>
    </row>
    <row r="44" spans="4:16" ht="23.1" customHeight="1" x14ac:dyDescent="0.15">
      <c r="P44" s="82" t="str">
        <f t="array" ref="P44">INDEX(商品入库!C:C,MATCH(0,COUNTIF(P$2:P43,商品入库!$C$2:$C$48),)+1)&amp;""</f>
        <v/>
      </c>
    </row>
    <row r="45" spans="4:16" ht="23.1" customHeight="1" x14ac:dyDescent="0.15">
      <c r="P45" s="82" t="str">
        <f t="array" ref="P45">INDEX(商品入库!C:C,MATCH(0,COUNTIF(P$2:P44,商品入库!$C$2:$C$48),)+1)&amp;""</f>
        <v/>
      </c>
    </row>
    <row r="46" spans="4:16" ht="23.1" customHeight="1" x14ac:dyDescent="0.15">
      <c r="P46" s="82" t="str">
        <f t="array" ref="P46">INDEX(商品入库!C:C,MATCH(0,COUNTIF(P$2:P45,商品入库!$C$2:$C$48),)+1)&amp;""</f>
        <v/>
      </c>
    </row>
    <row r="47" spans="4:16" ht="23.1" customHeight="1" x14ac:dyDescent="0.15">
      <c r="P47" s="82" t="str">
        <f t="array" ref="P47">INDEX(商品入库!C:C,MATCH(0,COUNTIF(P$2:P46,商品入库!$C$2:$C$48),)+1)&amp;""</f>
        <v/>
      </c>
    </row>
    <row r="48" spans="4:16" ht="23.1" customHeight="1" x14ac:dyDescent="0.15">
      <c r="P48" s="82" t="str">
        <f t="array" ref="P48">INDEX(商品入库!C:C,MATCH(0,COUNTIF(P$2:P47,商品入库!$C$2:$C$48),)+1)&amp;""</f>
        <v/>
      </c>
    </row>
    <row r="49" spans="16:16" ht="23.1" customHeight="1" x14ac:dyDescent="0.15">
      <c r="P49" s="82" t="str">
        <f t="array" ref="P49">INDEX(商品入库!C:C,MATCH(0,COUNTIF(P$2:P48,商品入库!$C$2:$C$48),)+1)&amp;""</f>
        <v/>
      </c>
    </row>
    <row r="50" spans="16:16" ht="23.1" customHeight="1" x14ac:dyDescent="0.15">
      <c r="P50" s="82" t="str">
        <f t="array" ref="P50">INDEX(商品入库!C:C,MATCH(0,COUNTIF(P$2:P49,商品入库!$C$2:$C$48),)+1)&amp;""</f>
        <v/>
      </c>
    </row>
  </sheetData>
  <protectedRanges>
    <protectedRange sqref="I3:J28" name="区域2"/>
    <protectedRange sqref="D3:D28" name="区域1"/>
  </protectedRanges>
  <mergeCells count="2">
    <mergeCell ref="A1:M1"/>
    <mergeCell ref="Q1:R1"/>
  </mergeCells>
  <phoneticPr fontId="14" type="noConversion"/>
  <hyperlinks>
    <hyperlink ref="O1" location="首页!A1" display="返回首页&lt;&lt;"/>
  </hyperlinks>
  <pageMargins left="0.75" right="0.75" top="1" bottom="1" header="0.5" footer="0.5"/>
  <pageSetup paperSize="9" orientation="portrait" horizontalDpi="180" verticalDpi="18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19"/>
  <sheetViews>
    <sheetView showGridLines="0" showZeros="0" workbookViewId="0">
      <selection activeCell="F30" sqref="F30"/>
    </sheetView>
  </sheetViews>
  <sheetFormatPr defaultColWidth="9.140625" defaultRowHeight="11.25" x14ac:dyDescent="0.15"/>
  <cols>
    <col min="1" max="1" width="10.85546875" style="38" customWidth="1"/>
    <col min="2" max="2" width="21" style="39" customWidth="1"/>
    <col min="3" max="3" width="10.28515625" style="39" customWidth="1"/>
    <col min="4" max="4" width="9.140625" style="39"/>
    <col min="5" max="6" width="9.28515625" style="39" customWidth="1"/>
    <col min="7" max="7" width="16.7109375" style="39" customWidth="1"/>
    <col min="8" max="8" width="8.140625" style="39" customWidth="1"/>
    <col min="9" max="9" width="14.5703125" style="39" customWidth="1"/>
    <col min="10" max="10" width="4.7109375" style="39" customWidth="1"/>
    <col min="11" max="11" width="4.28515625" style="39" customWidth="1"/>
    <col min="12" max="12" width="43.140625" style="39" customWidth="1"/>
    <col min="13" max="16384" width="9.140625" style="39"/>
  </cols>
  <sheetData>
    <row r="1" spans="1:12" ht="29.25" customHeight="1" x14ac:dyDescent="0.15">
      <c r="A1" s="40"/>
      <c r="B1" s="41" t="s">
        <v>154</v>
      </c>
      <c r="C1" s="42" t="s">
        <v>155</v>
      </c>
      <c r="D1" s="40"/>
      <c r="E1" s="42"/>
      <c r="F1" s="42"/>
      <c r="G1" s="43"/>
      <c r="H1" s="40"/>
      <c r="I1" s="69"/>
      <c r="L1" s="9" t="s">
        <v>21</v>
      </c>
    </row>
    <row r="2" spans="1:12" ht="20.25" customHeight="1" x14ac:dyDescent="0.3">
      <c r="A2" s="40"/>
      <c r="B2" s="41" t="s">
        <v>156</v>
      </c>
      <c r="C2" s="40"/>
      <c r="D2" s="257" t="s">
        <v>157</v>
      </c>
      <c r="E2" s="257"/>
      <c r="F2" s="257"/>
      <c r="G2" s="40"/>
      <c r="H2" s="44" t="s">
        <v>109</v>
      </c>
      <c r="I2" s="70" t="s">
        <v>195</v>
      </c>
      <c r="L2" s="39" t="s">
        <v>111</v>
      </c>
    </row>
    <row r="3" spans="1:12" ht="16.5" customHeight="1" x14ac:dyDescent="0.15">
      <c r="A3" s="45"/>
      <c r="B3" s="46"/>
      <c r="C3" s="42"/>
      <c r="D3" s="40"/>
      <c r="E3" s="47"/>
      <c r="F3" s="42"/>
      <c r="G3" s="42"/>
      <c r="H3" s="42"/>
      <c r="I3" s="46"/>
      <c r="J3" s="220" t="s">
        <v>110</v>
      </c>
      <c r="K3" s="71"/>
    </row>
    <row r="4" spans="1:12" ht="15" customHeight="1" x14ac:dyDescent="0.15">
      <c r="A4" s="48" t="s">
        <v>158</v>
      </c>
      <c r="B4" s="49" t="str">
        <f>VLOOKUP(I2,商品出库!A:D,3,0)</f>
        <v>蔡居照</v>
      </c>
      <c r="C4" s="46"/>
      <c r="D4" s="45" t="s">
        <v>113</v>
      </c>
      <c r="E4" s="258">
        <f>VLOOKUP(I2,商品出库!A:B,2,0)</f>
        <v>43766</v>
      </c>
      <c r="F4" s="258"/>
      <c r="G4" s="46"/>
      <c r="H4" s="46" t="s">
        <v>159</v>
      </c>
      <c r="I4" s="46"/>
      <c r="J4" s="220"/>
      <c r="K4" s="71"/>
    </row>
    <row r="5" spans="1:12" ht="16.5" customHeight="1" x14ac:dyDescent="0.15">
      <c r="A5" s="50" t="s">
        <v>22</v>
      </c>
      <c r="B5" s="259" t="s">
        <v>160</v>
      </c>
      <c r="C5" s="260"/>
      <c r="D5" s="51" t="s">
        <v>25</v>
      </c>
      <c r="E5" s="51" t="s">
        <v>120</v>
      </c>
      <c r="F5" s="51" t="s">
        <v>119</v>
      </c>
      <c r="G5" s="51" t="s">
        <v>121</v>
      </c>
      <c r="H5" s="259" t="s">
        <v>27</v>
      </c>
      <c r="I5" s="261"/>
      <c r="J5" s="220"/>
      <c r="K5" s="71"/>
    </row>
    <row r="6" spans="1:12" ht="27" customHeight="1" x14ac:dyDescent="0.15">
      <c r="A6" s="52" t="str">
        <f ca="1">IF(COUNTIF(商品出库!$A$3:$A$2800,$I$2)-$K5&gt;0,OFFSET(商品出库!$D$2,MATCH($I$2,商品出库!$A$3:$A$2800,0)+$K5,0)&amp;"",0)</f>
        <v>1</v>
      </c>
      <c r="B6" s="250" t="str">
        <f ca="1">IF(COUNTIF(商品出库!$A$3:$A$2800,$I$2)-$K5&gt;0,OFFSET(商品出库!$E$2,MATCH($I$2,商品出库!$A$3:$A$2800,0)+$K5,0)&amp;"",0)&amp;IF(COUNTIF(商品出库!$A$3:$A$2800,$I$2)-$K5&gt;0,OFFSET(商品出库!$F$2,MATCH($I$2,商品出库!$A$3:$A$2800,0)+$K5,0)&amp;"",0)</f>
        <v>生产类鸭</v>
      </c>
      <c r="C6" s="251"/>
      <c r="D6" s="53" t="str">
        <f ca="1">IF(COUNTIF(商品出库!$A$3:$A$2800,$I$2)-$K5&gt;0,OFFSET(商品出库!$F$2,MATCH($I$2,商品出库!$A$3:$A$2800,0)+$K5,1)&amp;"",0)</f>
        <v>A</v>
      </c>
      <c r="E6" s="54" t="str">
        <f ca="1">IF(COUNTIF(商品出库!$A$3:$A$2800,$I$2)-$K5&gt;0,OFFSET(商品出库!$H$2,MATCH($I$2,商品出库!$A$3:$A$2800,0)+$K5,1)&amp;"",0)</f>
        <v>40.4041</v>
      </c>
      <c r="F6" s="55" t="str">
        <f ca="1">IF(COUNTIF(商品出库!$A$3:$A$2800,$I$2)-$K5&gt;0,OFFSET(商品出库!$I$2,MATCH($I$2,商品出库!$A$3:$A$2800,0)+$K5,1)&amp;"",0)</f>
        <v>29762</v>
      </c>
      <c r="G6" s="56" t="str">
        <f ca="1">IF(COUNTIF(商品出库!$A$3:$A$2800,$I$2)-$K5&gt;0,OFFSET(商品出库!$J$2,MATCH($I$2,商品出库!$A$3:$A$2800,0)+$K5,1)&amp;"",0)</f>
        <v>1202506.8242</v>
      </c>
      <c r="H6" s="225"/>
      <c r="I6" s="253"/>
      <c r="J6" s="220"/>
      <c r="K6" s="72">
        <v>1</v>
      </c>
    </row>
    <row r="7" spans="1:12" ht="27" customHeight="1" x14ac:dyDescent="0.15">
      <c r="A7" s="52" t="str">
        <f ca="1">IF(COUNTIF(商品出库!$A$3:$A$2800,$I$2)-$K6&gt;0,OFFSET(商品出库!$D$2,MATCH($I$2,商品出库!$A$3:$A$2800,0)+$K6,0)&amp;"",0)</f>
        <v>1</v>
      </c>
      <c r="B7" s="250" t="str">
        <f ca="1">IF(COUNTIF(商品出库!$A$3:$A$2800,$I$2)-$K6&gt;0,OFFSET(商品出库!$E$2,MATCH($I$2,商品出库!$A$3:$A$2800,0)+$K6,0)&amp;"",0)&amp;IF(COUNTIF(商品出库!$A$3:$A$2800,$I$2)-$K6&gt;0,OFFSET(商品出库!$F$2,MATCH($I$2,商品出库!$A$3:$A$2800,0)+$K6,0)&amp;"",0)</f>
        <v>生产类鸭</v>
      </c>
      <c r="C7" s="251"/>
      <c r="D7" s="53" t="str">
        <f ca="1">IF(COUNTIF(商品出库!$A$3:$A$2800,$I$2)-$K6&gt;0,OFFSET(商品出库!$F$2,MATCH($I$2,商品出库!$A$3:$A$2800,0)+$K6,1)&amp;"",0)</f>
        <v>A</v>
      </c>
      <c r="E7" s="54" t="str">
        <f ca="1">IF(COUNTIF(商品出库!$A$3:$A$2800,$I$2)-$K6&gt;0,OFFSET(商品出库!$H$2,MATCH($I$2,商品出库!$A$3:$A$2800,0)+$K6,1)&amp;"",0)</f>
        <v>41.4041</v>
      </c>
      <c r="F7" s="55" t="str">
        <f ca="1">IF(COUNTIF(商品出库!$A$3:$A$2800,$I$2)-$K6&gt;0,OFFSET(商品出库!$I$2,MATCH($I$2,商品出库!$A$3:$A$2800,0)+$K6,1)&amp;"",0)</f>
        <v>29762</v>
      </c>
      <c r="G7" s="56" t="str">
        <f ca="1">IF(COUNTIF(商品出库!$A$3:$A$2800,$I$2)-$K6&gt;0,OFFSET(商品出库!$J$2,MATCH($I$2,商品出库!$A$3:$A$2800,0)+$K6,1)&amp;"",0)</f>
        <v>1232268.8242</v>
      </c>
      <c r="H7" s="225"/>
      <c r="I7" s="253"/>
      <c r="J7" s="220"/>
      <c r="K7" s="72">
        <v>2</v>
      </c>
    </row>
    <row r="8" spans="1:12" ht="27" customHeight="1" x14ac:dyDescent="0.15">
      <c r="A8" s="52" t="str">
        <f ca="1">IF(COUNTIF(商品出库!$A$3:$A$2800,$I$2)-$K7&gt;0,OFFSET(商品出库!$D$2,MATCH($I$2,商品出库!$A$3:$A$2800,0)+$K7,0)&amp;"",0)</f>
        <v/>
      </c>
      <c r="B8" s="250" t="str">
        <f ca="1">IF(COUNTIF(商品出库!$A$3:$A$2800,$I$2)-$K7&gt;0,OFFSET(商品出库!$E$2,MATCH($I$2,商品出库!$A$3:$A$2800,0)+$K7,0)&amp;"",0)&amp;IF(COUNTIF(商品出库!$A$3:$A$2800,$I$2)-$K7&gt;0,OFFSET(商品出库!$F$2,MATCH($I$2,商品出库!$A$3:$A$2800,0)+$K7,0)&amp;"",0)</f>
        <v/>
      </c>
      <c r="C8" s="251"/>
      <c r="D8" s="53" t="str">
        <f ca="1">IF(COUNTIF(商品出库!$A$3:$A$2800,$I$2)-$K7&gt;0,OFFSET(商品出库!$F$2,MATCH($I$2,商品出库!$A$3:$A$2800,0)+$K7,1)&amp;"",0)</f>
        <v/>
      </c>
      <c r="E8" s="54" t="str">
        <f ca="1">IF(COUNTIF(商品出库!$A$3:$A$2800,$I$2)-$K7&gt;0,OFFSET(商品出库!$H$2,MATCH($I$2,商品出库!$A$3:$A$2800,0)+$K7,1)&amp;"",0)</f>
        <v>42.4041</v>
      </c>
      <c r="F8" s="55" t="str">
        <f ca="1">IF(COUNTIF(商品出库!$A$3:$A$2800,$I$2)-$K7&gt;0,OFFSET(商品出库!$I$2,MATCH($I$2,商品出库!$A$3:$A$2800,0)+$K7,1)&amp;"",0)</f>
        <v>29762</v>
      </c>
      <c r="G8" s="56" t="str">
        <f ca="1">IF(COUNTIF(商品出库!$A$3:$A$2800,$I$2)-$K7&gt;0,OFFSET(商品出库!$J$2,MATCH($I$2,商品出库!$A$3:$A$2800,0)+$K7,1)&amp;"",0)</f>
        <v>1262030.8242</v>
      </c>
      <c r="H8" s="225"/>
      <c r="I8" s="253"/>
      <c r="J8" s="220"/>
      <c r="K8" s="72">
        <v>3</v>
      </c>
    </row>
    <row r="9" spans="1:12" ht="27" customHeight="1" x14ac:dyDescent="0.15">
      <c r="A9" s="52" t="str">
        <f ca="1">IF(COUNTIF(商品出库!$A$3:$A$2800,$I$2)-$K8&gt;0,OFFSET(商品出库!$D$2,MATCH($I$2,商品出库!$A$3:$A$2800,0)+$K8,0)&amp;"",0)</f>
        <v/>
      </c>
      <c r="B9" s="250" t="str">
        <f ca="1">IF(COUNTIF(商品出库!$A$3:$A$2800,$I$2)-$K8&gt;0,OFFSET(商品出库!$E$2,MATCH($I$2,商品出库!$A$3:$A$2800,0)+$K8,0)&amp;"",0)&amp;IF(COUNTIF(商品出库!$A$3:$A$2800,$I$2)-$K8&gt;0,OFFSET(商品出库!$F$2,MATCH($I$2,商品出库!$A$3:$A$2800,0)+$K8,0)&amp;"",0)</f>
        <v/>
      </c>
      <c r="C9" s="251"/>
      <c r="D9" s="53" t="str">
        <f ca="1">IF(COUNTIF(商品出库!$A$3:$A$2800,$I$2)-$K8&gt;0,OFFSET(商品出库!$F$2,MATCH($I$2,商品出库!$A$3:$A$2800,0)+$K8,1)&amp;"",0)</f>
        <v/>
      </c>
      <c r="E9" s="54" t="str">
        <f ca="1">IF(COUNTIF(商品出库!$A$3:$A$2800,$I$2)-$K8&gt;0,OFFSET(商品出库!$H$2,MATCH($I$2,商品出库!$A$3:$A$2800,0)+$K8,1)&amp;"",0)</f>
        <v>43.4041</v>
      </c>
      <c r="F9" s="55" t="str">
        <f ca="1">IF(COUNTIF(商品出库!$A$3:$A$2800,$I$2)-$K8&gt;0,OFFSET(商品出库!$I$2,MATCH($I$2,商品出库!$A$3:$A$2800,0)+$K8,1)&amp;"",0)</f>
        <v>29762</v>
      </c>
      <c r="G9" s="56" t="str">
        <f ca="1">IF(COUNTIF(商品出库!$A$3:$A$2800,$I$2)-$K8&gt;0,OFFSET(商品出库!$J$2,MATCH($I$2,商品出库!$A$3:$A$2800,0)+$K8,1)&amp;"",0)</f>
        <v>1291792.8242</v>
      </c>
      <c r="H9" s="225"/>
      <c r="I9" s="253"/>
      <c r="J9" s="220"/>
      <c r="K9" s="72">
        <v>4</v>
      </c>
    </row>
    <row r="10" spans="1:12" ht="27" customHeight="1" x14ac:dyDescent="0.15">
      <c r="A10" s="52" t="str">
        <f ca="1">IF(COUNTIF(商品出库!$A$3:$A$2800,$I$2)-$K9&gt;0,OFFSET(商品出库!$D$2,MATCH($I$2,商品出库!$A$3:$A$2800,0)+$K9,0)&amp;"",0)</f>
        <v/>
      </c>
      <c r="B10" s="250" t="str">
        <f ca="1">IF(COUNTIF(商品出库!$A$3:$A$2800,$I$2)-$K9&gt;0,OFFSET(商品出库!$E$2,MATCH($I$2,商品出库!$A$3:$A$2800,0)+$K9,0)&amp;"",0)&amp;IF(COUNTIF(商品出库!$A$3:$A$2800,$I$2)-$K9&gt;0,OFFSET(商品出库!$F$2,MATCH($I$2,商品出库!$A$3:$A$2800,0)+$K9,0)&amp;"",0)</f>
        <v/>
      </c>
      <c r="C10" s="251"/>
      <c r="D10" s="53" t="str">
        <f ca="1">IF(COUNTIF(商品出库!$A$3:$A$2800,$I$2)-$K9&gt;0,OFFSET(商品出库!$F$2,MATCH($I$2,商品出库!$A$3:$A$2800,0)+$K9,1)&amp;"",0)</f>
        <v/>
      </c>
      <c r="E10" s="54" t="str">
        <f ca="1">IF(COUNTIF(商品出库!$A$3:$A$2800,$I$2)-$K9&gt;0,OFFSET(商品出库!$H$2,MATCH($I$2,商品出库!$A$3:$A$2800,0)+$K9,1)&amp;"",0)</f>
        <v>44.4041</v>
      </c>
      <c r="F10" s="55" t="str">
        <f ca="1">IF(COUNTIF(商品出库!$A$3:$A$2800,$I$2)-$K9&gt;0,OFFSET(商品出库!$I$2,MATCH($I$2,商品出库!$A$3:$A$2800,0)+$K9,1)&amp;"",0)</f>
        <v>29762</v>
      </c>
      <c r="G10" s="56" t="str">
        <f ca="1">IF(COUNTIF(商品出库!$A$3:$A$2800,$I$2)-$K9&gt;0,OFFSET(商品出库!$J$2,MATCH($I$2,商品出库!$A$3:$A$2800,0)+$K9,1)&amp;"",0)</f>
        <v>1321554.8242</v>
      </c>
      <c r="H10" s="227"/>
      <c r="I10" s="252"/>
      <c r="J10" s="220"/>
      <c r="K10" s="72">
        <v>5</v>
      </c>
    </row>
    <row r="11" spans="1:12" ht="27" customHeight="1" x14ac:dyDescent="0.15">
      <c r="A11" s="52">
        <f ca="1">IF(COUNTIF(商品出库!$A$3:$A$2800,$I$2)-$K10&gt;0,OFFSET(商品出库!$D$2,MATCH($I$2,商品出库!$A$3:$A$2800,0)+$K10,0)&amp;"",0)</f>
        <v>0</v>
      </c>
      <c r="B11" s="250" t="str">
        <f ca="1">IF(COUNTIF(商品出库!$A$3:$A$2800,$I$2)-$K10&gt;0,OFFSET(商品出库!$E$2,MATCH($I$2,商品出库!$A$3:$A$2800,0)+$K10,0)&amp;"",0)&amp;IF(COUNTIF(商品出库!$A$3:$A$2800,$I$2)-$K10&gt;0,OFFSET(商品出库!$F$2,MATCH($I$2,商品出库!$A$3:$A$2800,0)+$K10,0)&amp;"",0)</f>
        <v>00</v>
      </c>
      <c r="C11" s="251"/>
      <c r="D11" s="53">
        <f ca="1">IF(COUNTIF(商品出库!$A$3:$A$2800,$I$2)-$K10&gt;0,OFFSET(商品出库!$F$2,MATCH($I$2,商品出库!$A$3:$A$2800,0)+$K10,1)&amp;"",0)</f>
        <v>0</v>
      </c>
      <c r="E11" s="54">
        <f ca="1">IF(COUNTIF(商品出库!$A$3:$A$2800,$I$2)-$K10&gt;0,OFFSET(商品出库!$H$2,MATCH($I$2,商品出库!$A$3:$A$2800,0)+$K10,1)&amp;"",0)</f>
        <v>0</v>
      </c>
      <c r="F11" s="55">
        <f ca="1">IF(COUNTIF(商品出库!$A$3:$A$2800,$I$2)-$K10&gt;0,OFFSET(商品出库!$I$2,MATCH($I$2,商品出库!$A$3:$A$2800,0)+$K10,1)&amp;"",0)</f>
        <v>0</v>
      </c>
      <c r="G11" s="56">
        <f ca="1">IF(COUNTIF(商品出库!$A$3:$A$2800,$I$2)-$K10&gt;0,OFFSET(商品出库!$J$2,MATCH($I$2,商品出库!$A$3:$A$2800,0)+$K10,1)&amp;"",0)</f>
        <v>0</v>
      </c>
      <c r="H11" s="225"/>
      <c r="I11" s="253"/>
      <c r="J11" s="220"/>
      <c r="K11" s="72">
        <v>6</v>
      </c>
    </row>
    <row r="12" spans="1:12" ht="24" customHeight="1" x14ac:dyDescent="0.15">
      <c r="A12" s="57"/>
      <c r="B12" s="254" t="s">
        <v>161</v>
      </c>
      <c r="C12" s="255"/>
      <c r="D12" s="58"/>
      <c r="E12" s="59"/>
      <c r="F12" s="60"/>
      <c r="G12" s="60">
        <f>SUMIF(商品出库!A:A,领料单打印!I2,商品出库!K:K)</f>
        <v>6310154.1209999993</v>
      </c>
      <c r="H12" s="254"/>
      <c r="I12" s="256"/>
      <c r="J12" s="220"/>
      <c r="K12" s="71"/>
    </row>
    <row r="13" spans="1:12" ht="9" customHeight="1" x14ac:dyDescent="0.15">
      <c r="A13" s="48"/>
      <c r="B13" s="61"/>
      <c r="C13" s="61"/>
      <c r="D13" s="61"/>
      <c r="E13" s="61"/>
      <c r="F13" s="61"/>
      <c r="G13" s="61"/>
      <c r="H13" s="61"/>
      <c r="I13" s="61"/>
      <c r="J13" s="73"/>
      <c r="K13" s="71"/>
    </row>
    <row r="14" spans="1:12" ht="16.5" x14ac:dyDescent="0.15">
      <c r="A14" s="48" t="s">
        <v>125</v>
      </c>
      <c r="B14" s="61"/>
      <c r="C14" s="61" t="s">
        <v>162</v>
      </c>
      <c r="D14" s="61"/>
      <c r="E14" s="61"/>
      <c r="F14" s="61" t="s">
        <v>163</v>
      </c>
      <c r="G14" s="40"/>
      <c r="H14" s="62" t="s">
        <v>126</v>
      </c>
      <c r="I14" s="61"/>
      <c r="J14" s="73"/>
      <c r="K14" s="71"/>
    </row>
    <row r="15" spans="1:12" x14ac:dyDescent="0.15">
      <c r="A15" s="63"/>
      <c r="B15" s="64"/>
      <c r="C15" s="64"/>
      <c r="D15" s="64"/>
      <c r="E15" s="64"/>
      <c r="F15" s="64"/>
      <c r="G15" s="64"/>
      <c r="H15" s="64"/>
      <c r="I15" s="64"/>
      <c r="J15" s="73"/>
      <c r="K15" s="71"/>
    </row>
    <row r="16" spans="1:12" ht="14.25" x14ac:dyDescent="0.15">
      <c r="A16" s="65"/>
      <c r="B16" s="66"/>
      <c r="C16" s="67"/>
      <c r="D16" s="67"/>
      <c r="E16" s="67"/>
      <c r="F16" s="67"/>
      <c r="G16" s="67"/>
      <c r="H16" s="67"/>
      <c r="I16" s="67"/>
    </row>
    <row r="17" spans="1:9" x14ac:dyDescent="0.15">
      <c r="A17" s="65"/>
      <c r="B17" s="67"/>
      <c r="C17" s="67"/>
      <c r="D17" s="67"/>
      <c r="E17" s="67"/>
      <c r="F17" s="67"/>
      <c r="G17" s="67"/>
      <c r="H17" s="67"/>
      <c r="I17" s="67"/>
    </row>
    <row r="18" spans="1:9" x14ac:dyDescent="0.15">
      <c r="A18" s="68"/>
      <c r="B18" s="21"/>
      <c r="C18" s="21"/>
      <c r="D18" s="21"/>
      <c r="E18" s="21"/>
      <c r="F18" s="21"/>
      <c r="G18" s="21"/>
      <c r="H18" s="21"/>
      <c r="I18" s="21"/>
    </row>
    <row r="19" spans="1:9" x14ac:dyDescent="0.15">
      <c r="A19" s="68"/>
      <c r="B19" s="21"/>
      <c r="C19" s="21"/>
      <c r="D19" s="21"/>
      <c r="E19" s="21"/>
      <c r="F19" s="21"/>
      <c r="G19" s="21"/>
      <c r="H19" s="21"/>
      <c r="I19" s="21"/>
    </row>
  </sheetData>
  <mergeCells count="19">
    <mergeCell ref="D2:F2"/>
    <mergeCell ref="E4:F4"/>
    <mergeCell ref="B5:C5"/>
    <mergeCell ref="H5:I5"/>
    <mergeCell ref="B6:C6"/>
    <mergeCell ref="H6:I6"/>
    <mergeCell ref="J3:J12"/>
    <mergeCell ref="B10:C10"/>
    <mergeCell ref="H10:I10"/>
    <mergeCell ref="B11:C11"/>
    <mergeCell ref="H11:I11"/>
    <mergeCell ref="B12:C12"/>
    <mergeCell ref="H12:I12"/>
    <mergeCell ref="B7:C7"/>
    <mergeCell ref="H7:I7"/>
    <mergeCell ref="B8:C8"/>
    <mergeCell ref="H8:I8"/>
    <mergeCell ref="B9:C9"/>
    <mergeCell ref="H9:I9"/>
  </mergeCells>
  <phoneticPr fontId="14" type="noConversion"/>
  <hyperlinks>
    <hyperlink ref="L1" location="首页!A1" display="返回首页&lt;&lt;"/>
  </hyperlinks>
  <pageMargins left="0.3" right="0.15" top="0.25972222222222202" bottom="0.719444444444444" header="0.25972222222222202" footer="0.5"/>
  <pageSetup paperSize="9" orientation="portrait" horizontalDpi="180" verticalDpi="18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201"/>
  <sheetViews>
    <sheetView showGridLines="0" zoomScale="85" zoomScaleNormal="85" workbookViewId="0">
      <pane ySplit="3" topLeftCell="A4" activePane="bottomLeft" state="frozen"/>
      <selection pane="bottomLeft" activeCell="L15" sqref="L15"/>
    </sheetView>
  </sheetViews>
  <sheetFormatPr defaultColWidth="9.140625" defaultRowHeight="20.25" x14ac:dyDescent="0.15"/>
  <cols>
    <col min="1" max="1" width="13.42578125" style="15" customWidth="1"/>
    <col min="2" max="2" width="9.7109375" style="16" customWidth="1"/>
    <col min="3" max="3" width="13.28515625" style="16" customWidth="1"/>
    <col min="4" max="4" width="9.140625" style="16"/>
    <col min="5" max="5" width="9.28515625" style="16" customWidth="1"/>
    <col min="6" max="6" width="8.42578125" style="16" customWidth="1"/>
    <col min="7" max="7" width="10.28515625" style="16" customWidth="1"/>
    <col min="8" max="8" width="10.5703125" style="16" customWidth="1"/>
    <col min="9" max="10" width="10.5703125" style="17" customWidth="1"/>
    <col min="11" max="11" width="18" style="18" customWidth="1"/>
    <col min="12" max="13" width="10.5703125" style="17" customWidth="1"/>
    <col min="14" max="14" width="18.5703125" style="18" customWidth="1"/>
    <col min="15" max="15" width="14.42578125" style="19" customWidth="1"/>
    <col min="16" max="16" width="10.5703125" style="19" customWidth="1"/>
    <col min="17" max="17" width="16.85546875" style="20" customWidth="1"/>
    <col min="18" max="18" width="27.5703125" style="19" customWidth="1"/>
    <col min="19" max="19" width="12.7109375" style="21" customWidth="1"/>
    <col min="20" max="21" width="9.140625" style="22"/>
    <col min="22" max="16384" width="9.140625" style="21"/>
  </cols>
  <sheetData>
    <row r="1" spans="1:21" s="12" customFormat="1" ht="32.1" customHeight="1" x14ac:dyDescent="0.15">
      <c r="A1" s="262">
        <f>首页!E5</f>
        <v>43739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31" t="s">
        <v>21</v>
      </c>
      <c r="T1" s="32"/>
      <c r="U1" s="32"/>
    </row>
    <row r="2" spans="1:21" s="13" customFormat="1" ht="18.95" customHeight="1" x14ac:dyDescent="0.15">
      <c r="A2" s="267" t="s">
        <v>149</v>
      </c>
      <c r="B2" s="268" t="s">
        <v>164</v>
      </c>
      <c r="C2" s="267" t="s">
        <v>99</v>
      </c>
      <c r="D2" s="267" t="s">
        <v>24</v>
      </c>
      <c r="E2" s="267" t="s">
        <v>25</v>
      </c>
      <c r="F2" s="263" t="s">
        <v>165</v>
      </c>
      <c r="G2" s="263"/>
      <c r="H2" s="263"/>
      <c r="I2" s="264" t="s">
        <v>166</v>
      </c>
      <c r="J2" s="264"/>
      <c r="K2" s="264"/>
      <c r="L2" s="265" t="s">
        <v>167</v>
      </c>
      <c r="M2" s="265"/>
      <c r="N2" s="265"/>
      <c r="O2" s="266" t="s">
        <v>168</v>
      </c>
      <c r="P2" s="266"/>
      <c r="Q2" s="266"/>
      <c r="R2" s="269" t="s">
        <v>27</v>
      </c>
      <c r="T2" s="33"/>
      <c r="U2" s="33"/>
    </row>
    <row r="3" spans="1:21" s="13" customFormat="1" ht="20.100000000000001" customHeight="1" x14ac:dyDescent="0.15">
      <c r="A3" s="267"/>
      <c r="B3" s="268"/>
      <c r="C3" s="267"/>
      <c r="D3" s="267"/>
      <c r="E3" s="267"/>
      <c r="F3" s="24" t="s">
        <v>119</v>
      </c>
      <c r="G3" s="24" t="s">
        <v>120</v>
      </c>
      <c r="H3" s="24" t="s">
        <v>121</v>
      </c>
      <c r="I3" s="23" t="s">
        <v>119</v>
      </c>
      <c r="J3" s="23" t="s">
        <v>120</v>
      </c>
      <c r="K3" s="23" t="s">
        <v>121</v>
      </c>
      <c r="L3" s="23" t="s">
        <v>119</v>
      </c>
      <c r="M3" s="23" t="s">
        <v>120</v>
      </c>
      <c r="N3" s="23" t="s">
        <v>121</v>
      </c>
      <c r="O3" s="24" t="s">
        <v>119</v>
      </c>
      <c r="P3" s="24" t="s">
        <v>120</v>
      </c>
      <c r="Q3" s="24" t="s">
        <v>121</v>
      </c>
      <c r="R3" s="269"/>
      <c r="T3" s="33"/>
      <c r="U3" s="33"/>
    </row>
    <row r="4" spans="1:21" s="14" customFormat="1" ht="23.1" customHeight="1" x14ac:dyDescent="0.15">
      <c r="A4" s="25" t="str">
        <f>IF(B4="","",VLOOKUP(B4,产品资料!A:E,5,0))</f>
        <v>生产类</v>
      </c>
      <c r="B4" s="26">
        <v>1</v>
      </c>
      <c r="C4" s="27" t="str">
        <f>IF(B4="","",VLOOKUP(B4,产品资料!A:E,2,0))</f>
        <v>鸭</v>
      </c>
      <c r="D4" s="27" t="str">
        <f>IF(B4="","",VLOOKUP(B4,产品资料!A:E,3,0))</f>
        <v>A</v>
      </c>
      <c r="E4" s="27" t="str">
        <f>IF(B4="","",VLOOKUP(B4,产品资料!A:E,4,0))</f>
        <v>只</v>
      </c>
      <c r="F4" s="26">
        <v>3290</v>
      </c>
      <c r="G4" s="26">
        <v>40</v>
      </c>
      <c r="H4" s="26">
        <f t="shared" ref="H4:H12" si="0">F4*G4</f>
        <v>131600</v>
      </c>
      <c r="I4" s="25">
        <f>IF(B4="","",SUMIF(商品入库!$C$3:$C$29,B4,商品入库!$G$3:$G$31))</f>
        <v>100</v>
      </c>
      <c r="J4" s="29">
        <f t="shared" ref="J4:J12" si="1">IF(I4="","",IF(I4=0,"",K4/I4))</f>
        <v>40.4041</v>
      </c>
      <c r="K4" s="29">
        <f>IF(I4="","",SUMIF(商品入库!$C$3:$C$29,B4,商品入库!$I$3:$I$31))</f>
        <v>4040.41</v>
      </c>
      <c r="L4" s="25">
        <f>IF(B4="","",SUMIF(商品出库!D:D,B4,商品出库!J:J))</f>
        <v>59524</v>
      </c>
      <c r="M4" s="29">
        <f>IF(L4="","",IF(L4=0,"",N4/L4))</f>
        <v>40.9041</v>
      </c>
      <c r="N4" s="29">
        <f>IF(L4="","",SUMIF(商品出库!$D$3:$D$31,B4,商品出库!$K$3:$K$31))</f>
        <v>2434775.6483999998</v>
      </c>
      <c r="O4" s="30">
        <f>F4+I4-L4</f>
        <v>-56134</v>
      </c>
      <c r="P4" s="30">
        <f>IF(O4="","",Q4/O4)</f>
        <v>40.957979805465484</v>
      </c>
      <c r="Q4" s="34">
        <f t="shared" ref="Q4:Q12" si="2">H4+K4-N4</f>
        <v>-2299135.2383999997</v>
      </c>
      <c r="R4" s="30" t="s">
        <v>169</v>
      </c>
      <c r="T4" s="35"/>
      <c r="U4" s="35"/>
    </row>
    <row r="5" spans="1:21" s="14" customFormat="1" ht="23.1" customHeight="1" x14ac:dyDescent="0.15">
      <c r="A5" s="25" t="str">
        <f>IF(B5="","",VLOOKUP(B5,产品资料!A:E,5,0))</f>
        <v>生产类</v>
      </c>
      <c r="B5" s="26">
        <v>2</v>
      </c>
      <c r="C5" s="27" t="str">
        <f>IF(B5="","",VLOOKUP(B5,产品资料!A:E,2,0))</f>
        <v>鹅</v>
      </c>
      <c r="D5" s="27" t="str">
        <f>IF(B5="","",VLOOKUP(B5,产品资料!A:E,3,0))</f>
        <v>A</v>
      </c>
      <c r="E5" s="27" t="str">
        <f>IF(B5="","",VLOOKUP(B5,产品资料!A:E,4,0))</f>
        <v>只</v>
      </c>
      <c r="F5" s="26">
        <v>31</v>
      </c>
      <c r="G5" s="26">
        <v>40</v>
      </c>
      <c r="H5" s="26">
        <f t="shared" si="0"/>
        <v>1240</v>
      </c>
      <c r="I5" s="25">
        <f>IF(B5="","",SUMIF(商品入库!$C$3:$C$29,B5,商品入库!$G$3:$G$31))</f>
        <v>200</v>
      </c>
      <c r="J5" s="29">
        <f t="shared" si="1"/>
        <v>40.4041</v>
      </c>
      <c r="K5" s="29">
        <f>IF(I5="","",SUMIF(商品入库!$C$3:$C$29,B5,商品入库!$I$3:$I$31))</f>
        <v>8080.82</v>
      </c>
      <c r="L5" s="25">
        <f>IF(B5="","",SUMIF(商品出库!D:D,B5,商品出库!J:J))</f>
        <v>0</v>
      </c>
      <c r="M5" s="29" t="str">
        <f t="shared" ref="M5:M26" si="3">IF(L5="","",IF(L5=0,"",N5/L5))</f>
        <v/>
      </c>
      <c r="N5" s="29">
        <f>IF(L5="","",SUMIF(商品出库!$D$3:$D$31,B5,商品出库!$K$3:$K$31))</f>
        <v>0</v>
      </c>
      <c r="O5" s="30">
        <f t="shared" ref="O5:O12" si="4">F5+I5-L5</f>
        <v>231</v>
      </c>
      <c r="P5" s="30">
        <f t="shared" ref="P5:P12" si="5">IF(O5="","",Q5/O5)</f>
        <v>40.349870129870126</v>
      </c>
      <c r="Q5" s="34">
        <f t="shared" si="2"/>
        <v>9320.82</v>
      </c>
      <c r="R5" s="30"/>
      <c r="T5" s="35"/>
      <c r="U5" s="35"/>
    </row>
    <row r="6" spans="1:21" s="14" customFormat="1" ht="23.1" customHeight="1" x14ac:dyDescent="0.15">
      <c r="A6" s="25">
        <f>IF(B6="","",VLOOKUP(B6,产品资料!A:E,5,0))</f>
        <v>0</v>
      </c>
      <c r="B6" s="26">
        <v>3</v>
      </c>
      <c r="C6" s="27">
        <f>IF(B6="","",VLOOKUP(B6,产品资料!A:E,2,0))</f>
        <v>0</v>
      </c>
      <c r="D6" s="27">
        <f>IF(B6="","",VLOOKUP(B6,产品资料!A:E,3,0))</f>
        <v>0</v>
      </c>
      <c r="E6" s="27">
        <f>IF(B6="","",VLOOKUP(B6,产品资料!A:E,4,0))</f>
        <v>0</v>
      </c>
      <c r="F6" s="26">
        <v>32</v>
      </c>
      <c r="G6" s="26">
        <v>40</v>
      </c>
      <c r="H6" s="26">
        <f t="shared" si="0"/>
        <v>1280</v>
      </c>
      <c r="I6" s="25">
        <f>IF(B6="","",SUMIF(商品入库!$C$3:$C$29,B6,商品入库!$G$3:$G$31))</f>
        <v>0</v>
      </c>
      <c r="J6" s="29" t="str">
        <f t="shared" si="1"/>
        <v/>
      </c>
      <c r="K6" s="29">
        <f>IF(I6="","",SUMIF(商品入库!$C$3:$C$29,B6,商品入库!$I$3:$I$31))</f>
        <v>0</v>
      </c>
      <c r="L6" s="25">
        <f>IF(B6="","",SUMIF(商品出库!D:D,B6,商品出库!J:J))</f>
        <v>0</v>
      </c>
      <c r="M6" s="29" t="str">
        <f t="shared" si="3"/>
        <v/>
      </c>
      <c r="N6" s="29">
        <f>IF(L6="","",SUMIF(商品出库!$D$3:$D$31,B6,商品出库!$K$3:$K$31))</f>
        <v>0</v>
      </c>
      <c r="O6" s="30">
        <f t="shared" si="4"/>
        <v>32</v>
      </c>
      <c r="P6" s="30">
        <f t="shared" si="5"/>
        <v>40</v>
      </c>
      <c r="Q6" s="34">
        <f t="shared" si="2"/>
        <v>1280</v>
      </c>
      <c r="R6" s="30"/>
      <c r="T6" s="35"/>
      <c r="U6" s="35"/>
    </row>
    <row r="7" spans="1:21" s="14" customFormat="1" ht="23.1" customHeight="1" x14ac:dyDescent="0.15">
      <c r="A7" s="25">
        <f>IF(B7="","",VLOOKUP(B7,产品资料!A:E,5,0))</f>
        <v>0</v>
      </c>
      <c r="B7" s="26">
        <v>4</v>
      </c>
      <c r="C7" s="27">
        <f>IF(B7="","",VLOOKUP(B7,产品资料!A:E,2,0))</f>
        <v>0</v>
      </c>
      <c r="D7" s="27">
        <f>IF(B7="","",VLOOKUP(B7,产品资料!A:E,3,0))</f>
        <v>0</v>
      </c>
      <c r="E7" s="27">
        <f>IF(B7="","",VLOOKUP(B7,产品资料!A:E,4,0))</f>
        <v>0</v>
      </c>
      <c r="F7" s="26">
        <v>33</v>
      </c>
      <c r="G7" s="26">
        <v>40</v>
      </c>
      <c r="H7" s="26">
        <f t="shared" si="0"/>
        <v>1320</v>
      </c>
      <c r="I7" s="25">
        <f>IF(B7="","",SUMIF(商品入库!$C$3:$C$29,B7,商品入库!$G$3:$G$31))</f>
        <v>0</v>
      </c>
      <c r="J7" s="29" t="str">
        <f t="shared" si="1"/>
        <v/>
      </c>
      <c r="K7" s="29">
        <f>IF(I7="","",SUMIF(商品入库!$C$3:$C$29,B7,商品入库!$I$3:$I$31))</f>
        <v>0</v>
      </c>
      <c r="L7" s="25">
        <f>IF(B7="","",SUMIF(商品出库!D:D,B7,商品出库!J:J))</f>
        <v>0</v>
      </c>
      <c r="M7" s="29" t="str">
        <f t="shared" si="3"/>
        <v/>
      </c>
      <c r="N7" s="29">
        <f>IF(L7="","",SUMIF(商品出库!$D$3:$D$31,B7,商品出库!$K$3:$K$31))</f>
        <v>0</v>
      </c>
      <c r="O7" s="30">
        <f t="shared" si="4"/>
        <v>33</v>
      </c>
      <c r="P7" s="30">
        <f t="shared" si="5"/>
        <v>40</v>
      </c>
      <c r="Q7" s="34">
        <f t="shared" si="2"/>
        <v>1320</v>
      </c>
      <c r="R7" s="30"/>
      <c r="T7" s="35"/>
      <c r="U7" s="35"/>
    </row>
    <row r="8" spans="1:21" s="14" customFormat="1" ht="23.1" customHeight="1" x14ac:dyDescent="0.15">
      <c r="A8" s="25">
        <f>IF(B8="","",VLOOKUP(B8,产品资料!A:E,5,0))</f>
        <v>0</v>
      </c>
      <c r="B8" s="26">
        <v>5</v>
      </c>
      <c r="C8" s="27">
        <f>IF(B8="","",VLOOKUP(B8,产品资料!A:E,2,0))</f>
        <v>0</v>
      </c>
      <c r="D8" s="27">
        <f>IF(B8="","",VLOOKUP(B8,产品资料!A:E,3,0))</f>
        <v>0</v>
      </c>
      <c r="E8" s="27">
        <f>IF(B8="","",VLOOKUP(B8,产品资料!A:E,4,0))</f>
        <v>0</v>
      </c>
      <c r="F8" s="26">
        <v>34</v>
      </c>
      <c r="G8" s="26">
        <v>40</v>
      </c>
      <c r="H8" s="26">
        <f t="shared" si="0"/>
        <v>1360</v>
      </c>
      <c r="I8" s="25">
        <f>IF(B8="","",SUMIF(商品入库!$C$3:$C$29,B8,商品入库!$G$3:$G$31))</f>
        <v>300</v>
      </c>
      <c r="J8" s="29">
        <f t="shared" si="1"/>
        <v>40.4041</v>
      </c>
      <c r="K8" s="29">
        <f>IF(I8="","",SUMIF(商品入库!$C$3:$C$29,B8,商品入库!$I$3:$I$31))</f>
        <v>12121.23</v>
      </c>
      <c r="L8" s="25">
        <f>IF(B8="","",SUMIF(商品出库!D:D,B8,商品出库!J:J))</f>
        <v>0</v>
      </c>
      <c r="M8" s="29" t="str">
        <f t="shared" si="3"/>
        <v/>
      </c>
      <c r="N8" s="29">
        <f>IF(L8="","",SUMIF(商品出库!$D$3:$D$31,B8,商品出库!$K$3:$K$31))</f>
        <v>0</v>
      </c>
      <c r="O8" s="30">
        <f t="shared" si="4"/>
        <v>334</v>
      </c>
      <c r="P8" s="30">
        <f t="shared" si="5"/>
        <v>40.36296407185629</v>
      </c>
      <c r="Q8" s="34">
        <f t="shared" si="2"/>
        <v>13481.23</v>
      </c>
      <c r="R8" s="30"/>
      <c r="T8" s="35"/>
      <c r="U8" s="35"/>
    </row>
    <row r="9" spans="1:21" s="14" customFormat="1" ht="23.1" customHeight="1" x14ac:dyDescent="0.15">
      <c r="A9" s="25">
        <f>IF(B9="","",VLOOKUP(B9,产品资料!A:E,5,0))</f>
        <v>0</v>
      </c>
      <c r="B9" s="26">
        <v>6</v>
      </c>
      <c r="C9" s="27">
        <f>IF(B9="","",VLOOKUP(B9,产品资料!A:E,2,0))</f>
        <v>0</v>
      </c>
      <c r="D9" s="27">
        <f>IF(B9="","",VLOOKUP(B9,产品资料!A:E,3,0))</f>
        <v>0</v>
      </c>
      <c r="E9" s="27">
        <f>IF(B9="","",VLOOKUP(B9,产品资料!A:E,4,0))</f>
        <v>0</v>
      </c>
      <c r="F9" s="26">
        <v>35</v>
      </c>
      <c r="G9" s="26">
        <v>41</v>
      </c>
      <c r="H9" s="26">
        <f t="shared" si="0"/>
        <v>1435</v>
      </c>
      <c r="I9" s="25">
        <f>IF(B9="","",SUMIF(商品入库!$C$3:$C$29,B9,商品入库!$G$3:$G$31))</f>
        <v>0</v>
      </c>
      <c r="J9" s="29" t="str">
        <f t="shared" si="1"/>
        <v/>
      </c>
      <c r="K9" s="29">
        <f>IF(I9="","",SUMIF(商品入库!$C$3:$C$29,B9,商品入库!$I$3:$I$31))</f>
        <v>0</v>
      </c>
      <c r="L9" s="25">
        <f>IF(B9="","",SUMIF(商品出库!D:D,B9,商品出库!J:J))</f>
        <v>0</v>
      </c>
      <c r="M9" s="29" t="str">
        <f t="shared" si="3"/>
        <v/>
      </c>
      <c r="N9" s="29">
        <f>IF(L9="","",SUMIF(商品出库!$D$3:$D$31,B9,商品出库!$K$3:$K$31))</f>
        <v>0</v>
      </c>
      <c r="O9" s="30">
        <f t="shared" si="4"/>
        <v>35</v>
      </c>
      <c r="P9" s="30">
        <f t="shared" si="5"/>
        <v>41</v>
      </c>
      <c r="Q9" s="34">
        <f t="shared" si="2"/>
        <v>1435</v>
      </c>
      <c r="R9" s="30"/>
      <c r="T9" s="35"/>
      <c r="U9" s="35"/>
    </row>
    <row r="10" spans="1:21" s="14" customFormat="1" ht="23.1" customHeight="1" x14ac:dyDescent="0.15">
      <c r="A10" s="25">
        <f>IF(B10="","",VLOOKUP(B10,产品资料!A:E,5,0))</f>
        <v>0</v>
      </c>
      <c r="B10" s="26">
        <v>7</v>
      </c>
      <c r="C10" s="27">
        <f>IF(B10="","",VLOOKUP(B10,产品资料!A:E,2,0))</f>
        <v>0</v>
      </c>
      <c r="D10" s="27">
        <f>IF(B10="","",VLOOKUP(B10,产品资料!A:E,3,0))</f>
        <v>0</v>
      </c>
      <c r="E10" s="27">
        <f>IF(B10="","",VLOOKUP(B10,产品资料!A:E,4,0))</f>
        <v>0</v>
      </c>
      <c r="F10" s="26">
        <v>36</v>
      </c>
      <c r="G10" s="26">
        <v>42</v>
      </c>
      <c r="H10" s="26">
        <f t="shared" si="0"/>
        <v>1512</v>
      </c>
      <c r="I10" s="25">
        <f>IF(B10="","",SUMIF(商品入库!$C$3:$C$29,B10,商品入库!$G$3:$G$31))</f>
        <v>0</v>
      </c>
      <c r="J10" s="29" t="str">
        <f t="shared" si="1"/>
        <v/>
      </c>
      <c r="K10" s="29">
        <f>IF(I10="","",SUMIF(商品入库!$C$3:$C$29,B10,商品入库!$I$3:$I$31))</f>
        <v>0</v>
      </c>
      <c r="L10" s="25">
        <f>IF(B10="","",SUMIF(商品出库!D:D,B10,商品出库!J:J))</f>
        <v>0</v>
      </c>
      <c r="M10" s="29" t="str">
        <f t="shared" si="3"/>
        <v/>
      </c>
      <c r="N10" s="29">
        <f>IF(L10="","",SUMIF(商品出库!$D$3:$D$31,B10,商品出库!$K$3:$K$31))</f>
        <v>0</v>
      </c>
      <c r="O10" s="30">
        <f t="shared" si="4"/>
        <v>36</v>
      </c>
      <c r="P10" s="30">
        <f t="shared" si="5"/>
        <v>42</v>
      </c>
      <c r="Q10" s="34">
        <f t="shared" si="2"/>
        <v>1512</v>
      </c>
      <c r="R10" s="30"/>
      <c r="T10" s="35"/>
      <c r="U10" s="35"/>
    </row>
    <row r="11" spans="1:21" s="14" customFormat="1" ht="23.1" customHeight="1" x14ac:dyDescent="0.15">
      <c r="A11" s="25">
        <f>IF(B11="","",VLOOKUP(B11,产品资料!A:E,5,0))</f>
        <v>0</v>
      </c>
      <c r="B11" s="26">
        <v>8</v>
      </c>
      <c r="C11" s="27">
        <f>IF(B11="","",VLOOKUP(B11,产品资料!A:E,2,0))</f>
        <v>0</v>
      </c>
      <c r="D11" s="27">
        <f>IF(B11="","",VLOOKUP(B11,产品资料!A:E,3,0))</f>
        <v>0</v>
      </c>
      <c r="E11" s="27">
        <f>IF(B11="","",VLOOKUP(B11,产品资料!A:E,4,0))</f>
        <v>0</v>
      </c>
      <c r="F11" s="26">
        <v>37</v>
      </c>
      <c r="G11" s="26">
        <v>43</v>
      </c>
      <c r="H11" s="26">
        <f t="shared" si="0"/>
        <v>1591</v>
      </c>
      <c r="I11" s="25">
        <f>IF(B11="","",SUMIF(商品入库!$C$3:$C$29,B11,商品入库!$G$3:$G$31))</f>
        <v>0</v>
      </c>
      <c r="J11" s="29" t="str">
        <f t="shared" si="1"/>
        <v/>
      </c>
      <c r="K11" s="29">
        <f>IF(I11="","",SUMIF(商品入库!$C$3:$C$29,B11,商品入库!$I$3:$I$31))</f>
        <v>0</v>
      </c>
      <c r="L11" s="25">
        <f>IF(B11="","",SUMIF(商品出库!D:D,B11,商品出库!J:J))</f>
        <v>0</v>
      </c>
      <c r="M11" s="29" t="str">
        <f t="shared" si="3"/>
        <v/>
      </c>
      <c r="N11" s="29">
        <f>IF(L11="","",SUMIF(商品出库!$D$3:$D$31,B11,商品出库!$K$3:$K$31))</f>
        <v>0</v>
      </c>
      <c r="O11" s="30">
        <f t="shared" si="4"/>
        <v>37</v>
      </c>
      <c r="P11" s="30">
        <f t="shared" si="5"/>
        <v>43</v>
      </c>
      <c r="Q11" s="34">
        <f t="shared" si="2"/>
        <v>1591</v>
      </c>
      <c r="R11" s="30"/>
      <c r="T11" s="35"/>
      <c r="U11" s="35"/>
    </row>
    <row r="12" spans="1:21" s="14" customFormat="1" ht="23.1" customHeight="1" x14ac:dyDescent="0.15">
      <c r="A12" s="25">
        <f>IF(B12="","",VLOOKUP(B12,产品资料!A:E,5,0))</f>
        <v>0</v>
      </c>
      <c r="B12" s="26">
        <v>9</v>
      </c>
      <c r="C12" s="27">
        <f>IF(B12="","",VLOOKUP(B12,产品资料!A:E,2,0))</f>
        <v>0</v>
      </c>
      <c r="D12" s="27">
        <f>IF(B12="","",VLOOKUP(B12,产品资料!A:E,3,0))</f>
        <v>0</v>
      </c>
      <c r="E12" s="27">
        <f>IF(B12="","",VLOOKUP(B12,产品资料!A:E,4,0))</f>
        <v>0</v>
      </c>
      <c r="F12" s="26">
        <v>38</v>
      </c>
      <c r="G12" s="26">
        <v>44</v>
      </c>
      <c r="H12" s="26">
        <f t="shared" si="0"/>
        <v>1672</v>
      </c>
      <c r="I12" s="25">
        <f>IF(B12="","",SUMIF(商品入库!$C$3:$C$29,B12,商品入库!$G$3:$G$31))</f>
        <v>0</v>
      </c>
      <c r="J12" s="29" t="str">
        <f t="shared" si="1"/>
        <v/>
      </c>
      <c r="K12" s="29">
        <f>IF(I12="","",SUMIF(商品入库!$C$3:$C$29,B12,商品入库!$I$3:$I$31))</f>
        <v>0</v>
      </c>
      <c r="L12" s="25">
        <f>IF(B12="","",SUMIF(商品出库!D:D,B12,商品出库!J:J))</f>
        <v>0</v>
      </c>
      <c r="M12" s="29" t="str">
        <f t="shared" si="3"/>
        <v/>
      </c>
      <c r="N12" s="29">
        <f>IF(L12="","",SUMIF(商品出库!$D$3:$D$31,B12,商品出库!$K$3:$K$31))</f>
        <v>0</v>
      </c>
      <c r="O12" s="30">
        <f t="shared" si="4"/>
        <v>38</v>
      </c>
      <c r="P12" s="30">
        <f t="shared" si="5"/>
        <v>44</v>
      </c>
      <c r="Q12" s="34">
        <f t="shared" si="2"/>
        <v>1672</v>
      </c>
      <c r="R12" s="30"/>
      <c r="T12" s="35"/>
      <c r="U12" s="35"/>
    </row>
    <row r="13" spans="1:21" s="14" customFormat="1" ht="23.1" customHeight="1" x14ac:dyDescent="0.15">
      <c r="A13" s="25">
        <f>IF(B13="","",VLOOKUP(B13,产品资料!A:E,5,0))</f>
        <v>0</v>
      </c>
      <c r="B13" s="26">
        <v>10</v>
      </c>
      <c r="C13" s="27">
        <f>IF(B13="","",VLOOKUP(B13,产品资料!A:E,2,0))</f>
        <v>0</v>
      </c>
      <c r="D13" s="27">
        <f>IF(B13="","",VLOOKUP(B13,产品资料!A:E,3,0))</f>
        <v>0</v>
      </c>
      <c r="E13" s="27">
        <f>IF(B13="","",VLOOKUP(B13,产品资料!A:E,4,0))</f>
        <v>0</v>
      </c>
      <c r="F13" s="26"/>
      <c r="G13" s="26"/>
      <c r="H13" s="26"/>
      <c r="I13" s="25">
        <f>IF(B13="","",SUMIF(商品入库!$C$3:$C$29,B13,商品入库!$G$3:$G$31))</f>
        <v>0</v>
      </c>
      <c r="J13" s="25"/>
      <c r="K13" s="29">
        <f>IF(I13="","",SUMIF(商品入库!$C$3:$C$29,B13,商品入库!$I$3:$I$31))</f>
        <v>0</v>
      </c>
      <c r="L13" s="25">
        <f>IF(B13="","",SUMIF(商品出库!D:D,B13,商品出库!J:J))</f>
        <v>0</v>
      </c>
      <c r="M13" s="29" t="str">
        <f t="shared" si="3"/>
        <v/>
      </c>
      <c r="N13" s="29">
        <f>IF(L13="","",SUMIF(商品出库!$D$3:$D$31,B13,商品出库!$K$3:$K$31))</f>
        <v>0</v>
      </c>
      <c r="O13" s="30"/>
      <c r="P13" s="30"/>
      <c r="Q13" s="36"/>
      <c r="R13" s="30"/>
      <c r="T13" s="35"/>
      <c r="U13" s="35"/>
    </row>
    <row r="14" spans="1:21" s="14" customFormat="1" ht="23.1" customHeight="1" x14ac:dyDescent="0.15">
      <c r="A14" s="25">
        <f>IF(B14="","",VLOOKUP(B14,产品资料!A:E,5,0))</f>
        <v>0</v>
      </c>
      <c r="B14" s="26">
        <v>11</v>
      </c>
      <c r="C14" s="27">
        <f>IF(B14="","",VLOOKUP(B14,产品资料!A:E,2,0))</f>
        <v>0</v>
      </c>
      <c r="D14" s="27">
        <f>IF(B14="","",VLOOKUP(B14,产品资料!A:E,3,0))</f>
        <v>0</v>
      </c>
      <c r="E14" s="27">
        <f>IF(B14="","",VLOOKUP(B14,产品资料!A:E,4,0))</f>
        <v>0</v>
      </c>
      <c r="F14" s="26"/>
      <c r="G14" s="26"/>
      <c r="H14" s="26"/>
      <c r="I14" s="25">
        <f>IF(B14="","",SUMIF(商品入库!$C$3:$C$29,B14,商品入库!$G$3:$G$31))</f>
        <v>0</v>
      </c>
      <c r="J14" s="25"/>
      <c r="K14" s="29">
        <f>IF(I14="","",SUMIF(商品入库!$C$3:$C$29,B14,商品入库!$I$3:$I$31))</f>
        <v>0</v>
      </c>
      <c r="L14" s="25">
        <f>IF(B14="","",SUMIF(商品出库!D:D,B14,商品出库!J:J))</f>
        <v>0</v>
      </c>
      <c r="M14" s="29" t="str">
        <f t="shared" si="3"/>
        <v/>
      </c>
      <c r="N14" s="29">
        <f>IF(L14="","",SUMIF(商品出库!$D$3:$D$31,B14,商品出库!$K$3:$K$31))</f>
        <v>0</v>
      </c>
      <c r="O14" s="30"/>
      <c r="P14" s="30"/>
      <c r="Q14" s="36"/>
      <c r="R14" s="30"/>
      <c r="T14" s="35"/>
      <c r="U14" s="35"/>
    </row>
    <row r="15" spans="1:21" s="14" customFormat="1" ht="23.1" customHeight="1" x14ac:dyDescent="0.15">
      <c r="A15" s="25">
        <f>IF(B15="","",VLOOKUP(B15,产品资料!A:E,5,0))</f>
        <v>0</v>
      </c>
      <c r="B15" s="26">
        <v>12</v>
      </c>
      <c r="C15" s="27">
        <f>IF(B15="","",VLOOKUP(B15,产品资料!A:E,2,0))</f>
        <v>0</v>
      </c>
      <c r="D15" s="27">
        <f>IF(B15="","",VLOOKUP(B15,产品资料!A:E,3,0))</f>
        <v>0</v>
      </c>
      <c r="E15" s="27">
        <f>IF(B15="","",VLOOKUP(B15,产品资料!A:E,4,0))</f>
        <v>0</v>
      </c>
      <c r="F15" s="26"/>
      <c r="G15" s="26"/>
      <c r="H15" s="26"/>
      <c r="I15" s="25">
        <f>IF(B15="","",SUMIF(商品入库!$C$3:$C$29,B15,商品入库!$G$3:$G$31))</f>
        <v>0</v>
      </c>
      <c r="J15" s="25"/>
      <c r="K15" s="29">
        <f>IF(I15="","",SUMIF(商品入库!$C$3:$C$29,B15,商品入库!$I$3:$I$31))</f>
        <v>0</v>
      </c>
      <c r="L15" s="25">
        <f>IF(B15="","",SUMIF(商品出库!D:D,B15,商品出库!J:J))</f>
        <v>0</v>
      </c>
      <c r="M15" s="29" t="str">
        <f t="shared" si="3"/>
        <v/>
      </c>
      <c r="N15" s="29">
        <f>IF(L15="","",SUMIF(商品出库!$D$3:$D$31,B15,商品出库!$K$3:$K$31))</f>
        <v>0</v>
      </c>
      <c r="O15" s="30"/>
      <c r="P15" s="30"/>
      <c r="Q15" s="36"/>
      <c r="R15" s="30"/>
      <c r="T15" s="35"/>
      <c r="U15" s="35"/>
    </row>
    <row r="16" spans="1:21" s="14" customFormat="1" ht="23.1" customHeight="1" x14ac:dyDescent="0.15">
      <c r="A16" s="25" t="str">
        <f>IF(B16="","",VLOOKUP(B16,产品资料!A:E,5,0))</f>
        <v/>
      </c>
      <c r="B16" s="26"/>
      <c r="C16" s="27" t="str">
        <f>IF(B16="","",VLOOKUP(B16,产品资料!A:E,2,0))</f>
        <v/>
      </c>
      <c r="D16" s="27" t="str">
        <f>IF(B16="","",VLOOKUP(B16,产品资料!A:E,3,0))</f>
        <v/>
      </c>
      <c r="E16" s="27" t="str">
        <f>IF(B16="","",VLOOKUP(B16,产品资料!A:E,4,0))</f>
        <v/>
      </c>
      <c r="F16" s="26"/>
      <c r="G16" s="26"/>
      <c r="H16" s="26"/>
      <c r="I16" s="25" t="str">
        <f>IF(B16="","",SUMIF(商品入库!$C$3:$C$29,B16,商品入库!$G$3:$G$31))</f>
        <v/>
      </c>
      <c r="J16" s="25"/>
      <c r="K16" s="29" t="str">
        <f>IF(I16="","",SUMIF(商品入库!$C$3:$C$29,B16,商品入库!$I$3:$I$31))</f>
        <v/>
      </c>
      <c r="L16" s="25" t="str">
        <f>IF(B16="","",SUMIF(商品出库!D:D,B16,商品出库!J:J))</f>
        <v/>
      </c>
      <c r="M16" s="29" t="str">
        <f t="shared" si="3"/>
        <v/>
      </c>
      <c r="N16" s="29" t="str">
        <f>IF(L16="","",SUMIF(商品出库!$D$3:$D$31,B16,商品出库!$K$3:$K$31))</f>
        <v/>
      </c>
      <c r="O16" s="30"/>
      <c r="P16" s="30"/>
      <c r="Q16" s="36"/>
      <c r="R16" s="30"/>
      <c r="T16" s="35"/>
      <c r="U16" s="35"/>
    </row>
    <row r="17" spans="1:21" s="14" customFormat="1" ht="23.1" customHeight="1" x14ac:dyDescent="0.15">
      <c r="A17" s="25" t="str">
        <f>IF(B17="","",VLOOKUP(B17,产品资料!A:E,5,0))</f>
        <v/>
      </c>
      <c r="B17" s="26"/>
      <c r="C17" s="27" t="str">
        <f>IF(B17="","",VLOOKUP(B17,产品资料!A:E,2,0))</f>
        <v/>
      </c>
      <c r="D17" s="27" t="str">
        <f>IF(B17="","",VLOOKUP(B17,产品资料!A:E,3,0))</f>
        <v/>
      </c>
      <c r="E17" s="27" t="str">
        <f>IF(B17="","",VLOOKUP(B17,产品资料!A:E,4,0))</f>
        <v/>
      </c>
      <c r="F17" s="26"/>
      <c r="G17" s="26"/>
      <c r="H17" s="26"/>
      <c r="I17" s="25" t="str">
        <f>IF(B17="","",SUMIF(商品入库!$C$3:$C$29,B17,商品入库!$G$3:$G$31))</f>
        <v/>
      </c>
      <c r="J17" s="25"/>
      <c r="K17" s="29" t="str">
        <f>IF(I17="","",SUMIF(商品入库!$C$3:$C$29,B17,商品入库!$I$3:$I$31))</f>
        <v/>
      </c>
      <c r="L17" s="25" t="str">
        <f>IF(B17="","",SUMIF(商品出库!D:D,B17,商品出库!J:J))</f>
        <v/>
      </c>
      <c r="M17" s="29" t="str">
        <f t="shared" si="3"/>
        <v/>
      </c>
      <c r="N17" s="29" t="str">
        <f>IF(L17="","",SUMIF(商品出库!$D$3:$D$31,B17,商品出库!$K$3:$K$31))</f>
        <v/>
      </c>
      <c r="O17" s="30"/>
      <c r="P17" s="30"/>
      <c r="Q17" s="36"/>
      <c r="R17" s="30"/>
      <c r="T17" s="35"/>
      <c r="U17" s="35"/>
    </row>
    <row r="18" spans="1:21" ht="23.1" customHeight="1" x14ac:dyDescent="0.15">
      <c r="A18" s="17" t="str">
        <f>IF(B18="","",VLOOKUP(B18,产品资料!A:E,5,0))</f>
        <v/>
      </c>
      <c r="B18" s="26"/>
      <c r="C18" s="28" t="str">
        <f>IF(B18="","",VLOOKUP(B18,产品资料!A:E,2,0))</f>
        <v/>
      </c>
      <c r="D18" s="28" t="str">
        <f>IF(B18="","",VLOOKUP(B18,产品资料!A:E,3,0))</f>
        <v/>
      </c>
      <c r="E18" s="28" t="str">
        <f>IF(B18="","",VLOOKUP(B18,产品资料!A:E,4,0))</f>
        <v/>
      </c>
      <c r="I18" s="17" t="str">
        <f>IF(B18="","",SUMIF(商品入库!$C$3:$C$29,B18,商品入库!$G$3:$G$31))</f>
        <v/>
      </c>
      <c r="K18" s="18" t="str">
        <f>IF(I18="","",SUMIF(商品入库!$C$3:$C$29,B18,商品入库!$I$3:$I$31))</f>
        <v/>
      </c>
      <c r="L18" s="17" t="str">
        <f>IF(B18="","",SUMIF(商品出库!D:D,B18,商品出库!J:J))</f>
        <v/>
      </c>
      <c r="M18" s="18" t="str">
        <f t="shared" si="3"/>
        <v/>
      </c>
      <c r="N18" s="18" t="str">
        <f>IF(L18="","",SUMIF(商品出库!$D$3:$D$31,B18,商品出库!$K$3:$K$31))</f>
        <v/>
      </c>
      <c r="Q18" s="37"/>
    </row>
    <row r="19" spans="1:21" ht="23.1" customHeight="1" x14ac:dyDescent="0.15">
      <c r="A19" s="17" t="str">
        <f>IF(B19="","",VLOOKUP(B19,产品资料!A:E,5,0))</f>
        <v/>
      </c>
      <c r="B19" s="26"/>
      <c r="C19" s="28" t="str">
        <f>IF(B19="","",VLOOKUP(B19,产品资料!A:E,2,0))</f>
        <v/>
      </c>
      <c r="D19" s="28" t="str">
        <f>IF(B19="","",VLOOKUP(B19,产品资料!A:E,3,0))</f>
        <v/>
      </c>
      <c r="E19" s="28" t="str">
        <f>IF(B19="","",VLOOKUP(B19,产品资料!A:E,4,0))</f>
        <v/>
      </c>
      <c r="I19" s="17" t="str">
        <f>IF(B19="","",SUMIF(商品入库!$C$3:$C$29,B19,商品入库!$G$3:$G$31))</f>
        <v/>
      </c>
      <c r="K19" s="18" t="str">
        <f>IF(I19="","",SUMIF(商品入库!$C$3:$C$29,B19,商品入库!$I$3:$I$31))</f>
        <v/>
      </c>
      <c r="L19" s="17" t="str">
        <f>IF(B19="","",SUMIF(商品出库!D:D,B19,商品出库!J:J))</f>
        <v/>
      </c>
      <c r="M19" s="18" t="str">
        <f t="shared" si="3"/>
        <v/>
      </c>
      <c r="N19" s="18" t="str">
        <f>IF(L19="","",SUMIF(商品出库!$D$3:$D$31,B19,商品出库!$K$3:$K$31))</f>
        <v/>
      </c>
      <c r="Q19" s="20" t="str">
        <f t="shared" ref="Q19:Q26" si="6">IF(I19="","",I19-L19)</f>
        <v/>
      </c>
    </row>
    <row r="20" spans="1:21" ht="23.1" customHeight="1" x14ac:dyDescent="0.15">
      <c r="A20" s="17" t="str">
        <f>IF(B20="","",VLOOKUP(B20,产品资料!A:E,5,0))</f>
        <v/>
      </c>
      <c r="B20" s="26"/>
      <c r="C20" s="28" t="str">
        <f>IF(B20="","",VLOOKUP(B20,产品资料!A:E,2,0))</f>
        <v/>
      </c>
      <c r="D20" s="28" t="str">
        <f>IF(B20="","",VLOOKUP(B20,产品资料!A:E,3,0))</f>
        <v/>
      </c>
      <c r="E20" s="28" t="str">
        <f>IF(B20="","",VLOOKUP(B20,产品资料!A:E,4,0))</f>
        <v/>
      </c>
      <c r="I20" s="17" t="str">
        <f>IF(B20="","",SUMIF(商品入库!$C$3:$C$29,B20,商品入库!$G$3:$G$31))</f>
        <v/>
      </c>
      <c r="K20" s="18" t="str">
        <f>IF(I20="","",SUMIF(商品入库!$C$3:$C$29,B20,商品入库!$I$3:$I$31))</f>
        <v/>
      </c>
      <c r="L20" s="17" t="str">
        <f>IF(B20="","",SUMIF(商品出库!D:D,B20,商品出库!J:J))</f>
        <v/>
      </c>
      <c r="M20" s="18" t="str">
        <f t="shared" si="3"/>
        <v/>
      </c>
      <c r="N20" s="18" t="str">
        <f>IF(L20="","",SUMIF(商品出库!$D$3:$D$31,B20,商品出库!$K$3:$K$31))</f>
        <v/>
      </c>
      <c r="Q20" s="20" t="str">
        <f t="shared" si="6"/>
        <v/>
      </c>
    </row>
    <row r="21" spans="1:21" ht="23.1" customHeight="1" x14ac:dyDescent="0.15">
      <c r="A21" s="17" t="str">
        <f>IF(B21="","",VLOOKUP(B21,产品资料!A:E,5,0))</f>
        <v/>
      </c>
      <c r="B21" s="26"/>
      <c r="C21" s="28" t="str">
        <f>IF(B21="","",VLOOKUP(B21,产品资料!A:E,2,0))</f>
        <v/>
      </c>
      <c r="D21" s="28" t="str">
        <f>IF(B21="","",VLOOKUP(B21,产品资料!A:E,3,0))</f>
        <v/>
      </c>
      <c r="E21" s="28" t="str">
        <f>IF(B21="","",VLOOKUP(B21,产品资料!A:E,4,0))</f>
        <v/>
      </c>
      <c r="I21" s="17" t="str">
        <f>IF(B21="","",SUMIF(商品入库!$C$3:$C$29,B21,商品入库!$G$3:$G$31))</f>
        <v/>
      </c>
      <c r="K21" s="18" t="str">
        <f>IF(I21="","",SUMIF(商品入库!$C$3:$C$29,B21,商品入库!$I$3:$I$31))</f>
        <v/>
      </c>
      <c r="L21" s="17" t="str">
        <f>IF(B21="","",SUMIF(商品出库!D:D,B21,商品出库!J:J))</f>
        <v/>
      </c>
      <c r="M21" s="18" t="str">
        <f t="shared" si="3"/>
        <v/>
      </c>
      <c r="N21" s="18" t="str">
        <f>IF(L21="","",SUMIF(商品出库!$D$3:$D$31,B21,商品出库!$K$3:$K$31))</f>
        <v/>
      </c>
      <c r="Q21" s="20" t="str">
        <f t="shared" si="6"/>
        <v/>
      </c>
    </row>
    <row r="22" spans="1:21" ht="23.1" customHeight="1" x14ac:dyDescent="0.15">
      <c r="A22" s="17" t="str">
        <f>IF(B22="","",VLOOKUP(B22,产品资料!A:E,5,0))</f>
        <v/>
      </c>
      <c r="B22" s="26"/>
      <c r="C22" s="28" t="str">
        <f>IF(B22="","",VLOOKUP(B22,产品资料!A:E,2,0))</f>
        <v/>
      </c>
      <c r="D22" s="28" t="str">
        <f>IF(B22="","",VLOOKUP(B22,产品资料!A:E,3,0))</f>
        <v/>
      </c>
      <c r="E22" s="28" t="str">
        <f>IF(B22="","",VLOOKUP(B22,产品资料!A:E,4,0))</f>
        <v/>
      </c>
      <c r="I22" s="17" t="str">
        <f>IF(B22="","",SUMIF(商品入库!$C$3:$C$29,B22,商品入库!$G$3:$G$31))</f>
        <v/>
      </c>
      <c r="K22" s="18" t="str">
        <f>IF(I22="","",SUMIF(商品入库!$C$3:$C$29,B22,商品入库!$I$3:$I$31))</f>
        <v/>
      </c>
      <c r="L22" s="17" t="str">
        <f>IF(B22="","",SUMIF(商品出库!D:D,B22,商品出库!J:J))</f>
        <v/>
      </c>
      <c r="M22" s="18" t="str">
        <f t="shared" si="3"/>
        <v/>
      </c>
      <c r="N22" s="18" t="str">
        <f>IF(L22="","",SUMIF(商品出库!$D$3:$D$31,B22,商品出库!$K$3:$K$31))</f>
        <v/>
      </c>
      <c r="Q22" s="20" t="str">
        <f t="shared" si="6"/>
        <v/>
      </c>
    </row>
    <row r="23" spans="1:21" ht="23.1" customHeight="1" x14ac:dyDescent="0.15">
      <c r="A23" s="17" t="str">
        <f>IF(B23="","",VLOOKUP(B23,产品资料!A:E,5,0))</f>
        <v/>
      </c>
      <c r="B23" s="26"/>
      <c r="C23" s="28" t="str">
        <f>IF(B23="","",VLOOKUP(B23,产品资料!A:E,2,0))</f>
        <v/>
      </c>
      <c r="D23" s="28" t="str">
        <f>IF(B23="","",VLOOKUP(B23,产品资料!A:E,3,0))</f>
        <v/>
      </c>
      <c r="E23" s="28" t="str">
        <f>IF(B23="","",VLOOKUP(B23,产品资料!A:E,4,0))</f>
        <v/>
      </c>
      <c r="I23" s="17" t="str">
        <f>IF(B23="","",SUMIF(商品入库!$C$3:$C$29,B23,商品入库!$G$3:$G$31))</f>
        <v/>
      </c>
      <c r="K23" s="18" t="str">
        <f>IF(I23="","",SUMIF(商品入库!$C$3:$C$29,B23,商品入库!$I$3:$I$31))</f>
        <v/>
      </c>
      <c r="L23" s="17" t="str">
        <f>IF(B23="","",SUMIF(商品出库!D:D,B23,商品出库!J:J))</f>
        <v/>
      </c>
      <c r="M23" s="18" t="str">
        <f t="shared" si="3"/>
        <v/>
      </c>
      <c r="N23" s="18" t="str">
        <f>IF(L23="","",SUMIF(商品出库!$D$3:$D$31,B23,商品出库!$K$3:$K$31))</f>
        <v/>
      </c>
      <c r="Q23" s="20" t="str">
        <f t="shared" si="6"/>
        <v/>
      </c>
    </row>
    <row r="24" spans="1:21" ht="23.1" customHeight="1" x14ac:dyDescent="0.15">
      <c r="A24" s="17" t="str">
        <f>IF(B24="","",VLOOKUP(B24,产品资料!A:E,5,0))</f>
        <v/>
      </c>
      <c r="B24" s="26"/>
      <c r="C24" s="28" t="str">
        <f>IF(B24="","",VLOOKUP(B24,产品资料!A:E,2,0))</f>
        <v/>
      </c>
      <c r="D24" s="28" t="str">
        <f>IF(B24="","",VLOOKUP(B24,产品资料!A:E,3,0))</f>
        <v/>
      </c>
      <c r="E24" s="28" t="str">
        <f>IF(B24="","",VLOOKUP(B24,产品资料!A:E,4,0))</f>
        <v/>
      </c>
      <c r="I24" s="17" t="str">
        <f>IF(B24="","",SUMIF(商品入库!$C$3:$C$29,B24,商品入库!$G$3:$G$31))</f>
        <v/>
      </c>
      <c r="K24" s="18" t="str">
        <f>IF(I24="","",SUMIF(商品入库!$C$3:$C$29,B24,商品入库!$I$3:$I$31))</f>
        <v/>
      </c>
      <c r="L24" s="17" t="str">
        <f>IF(B24="","",SUMIF(商品出库!D:D,B24,商品出库!J:J))</f>
        <v/>
      </c>
      <c r="M24" s="18" t="str">
        <f t="shared" si="3"/>
        <v/>
      </c>
      <c r="N24" s="18" t="str">
        <f>IF(L24="","",SUMIF(商品出库!$D$3:$D$31,B24,商品出库!$K$3:$K$31))</f>
        <v/>
      </c>
      <c r="Q24" s="20" t="str">
        <f t="shared" si="6"/>
        <v/>
      </c>
    </row>
    <row r="25" spans="1:21" ht="23.1" customHeight="1" x14ac:dyDescent="0.15">
      <c r="A25" s="17" t="str">
        <f>IF(B25="","",VLOOKUP(B25,产品资料!A:E,5,0))</f>
        <v/>
      </c>
      <c r="B25" s="26"/>
      <c r="C25" s="28" t="str">
        <f>IF(B25="","",VLOOKUP(B25,产品资料!A:E,2,0))</f>
        <v/>
      </c>
      <c r="D25" s="28" t="str">
        <f>IF(B25="","",VLOOKUP(B25,产品资料!A:E,3,0))</f>
        <v/>
      </c>
      <c r="E25" s="28" t="str">
        <f>IF(B25="","",VLOOKUP(B25,产品资料!A:E,4,0))</f>
        <v/>
      </c>
      <c r="I25" s="17" t="str">
        <f>IF(B25="","",SUMIF(商品入库!$C$3:$C$29,B25,商品入库!$G$3:$G$31))</f>
        <v/>
      </c>
      <c r="K25" s="18" t="str">
        <f>IF(I25="","",SUMIF(商品入库!$C$3:$C$29,B25,商品入库!$I$3:$I$31))</f>
        <v/>
      </c>
      <c r="L25" s="17" t="str">
        <f>IF(B25="","",SUMIF(商品出库!D:D,B25,商品出库!J:J))</f>
        <v/>
      </c>
      <c r="M25" s="18" t="str">
        <f t="shared" si="3"/>
        <v/>
      </c>
      <c r="N25" s="18" t="str">
        <f>IF(L25="","",SUMIF(商品出库!$D$3:$D$31,B25,商品出库!$K$3:$K$31))</f>
        <v/>
      </c>
      <c r="Q25" s="20" t="str">
        <f t="shared" si="6"/>
        <v/>
      </c>
    </row>
    <row r="26" spans="1:21" ht="23.1" customHeight="1" x14ac:dyDescent="0.15">
      <c r="A26" s="17" t="str">
        <f>IF(B26="","",VLOOKUP(B26,产品资料!A:E,5,0))</f>
        <v/>
      </c>
      <c r="B26" s="26"/>
      <c r="C26" s="28" t="str">
        <f>IF(B26="","",VLOOKUP(B26,产品资料!A:E,2,0))</f>
        <v/>
      </c>
      <c r="D26" s="28" t="str">
        <f>IF(B26="","",VLOOKUP(B26,产品资料!A:E,3,0))</f>
        <v/>
      </c>
      <c r="E26" s="28" t="str">
        <f>IF(B26="","",VLOOKUP(B26,产品资料!A:E,4,0))</f>
        <v/>
      </c>
      <c r="I26" s="17" t="str">
        <f>IF(B26="","",SUMIF(商品入库!$C$3:$C$29,B26,商品入库!$G$3:$G$31))</f>
        <v/>
      </c>
      <c r="K26" s="18" t="str">
        <f>IF(I26="","",SUMIF(商品入库!$C$3:$C$29,B26,商品入库!$I$3:$I$31))</f>
        <v/>
      </c>
      <c r="L26" s="17" t="str">
        <f>IF(B26="","",SUMIF(商品出库!D:D,B26,商品出库!J:J))</f>
        <v/>
      </c>
      <c r="M26" s="18" t="str">
        <f t="shared" si="3"/>
        <v/>
      </c>
      <c r="N26" s="18" t="str">
        <f>IF(L26="","",SUMIF(商品出库!$D$3:$D$31,B26,商品出库!$K$3:$K$31))</f>
        <v/>
      </c>
      <c r="Q26" s="20" t="str">
        <f t="shared" si="6"/>
        <v/>
      </c>
    </row>
    <row r="27" spans="1:21" x14ac:dyDescent="0.15">
      <c r="A27" s="17"/>
      <c r="C27" s="28"/>
      <c r="D27" s="28"/>
      <c r="E27" s="28"/>
    </row>
    <row r="28" spans="1:21" x14ac:dyDescent="0.15">
      <c r="A28" s="17"/>
      <c r="C28" s="28"/>
      <c r="D28" s="28"/>
      <c r="E28" s="28"/>
    </row>
    <row r="29" spans="1:21" x14ac:dyDescent="0.15">
      <c r="A29" s="17"/>
      <c r="C29" s="28"/>
      <c r="D29" s="28"/>
      <c r="E29" s="28"/>
    </row>
    <row r="30" spans="1:21" x14ac:dyDescent="0.15">
      <c r="A30" s="17"/>
      <c r="C30" s="28"/>
      <c r="D30" s="28"/>
      <c r="E30" s="28"/>
    </row>
    <row r="31" spans="1:21" x14ac:dyDescent="0.15">
      <c r="A31" s="17"/>
      <c r="C31" s="28"/>
      <c r="D31" s="28"/>
      <c r="E31" s="28"/>
    </row>
    <row r="32" spans="1:21" x14ac:dyDescent="0.15">
      <c r="A32" s="17"/>
      <c r="C32" s="28"/>
      <c r="D32" s="28"/>
      <c r="E32" s="28"/>
    </row>
    <row r="33" spans="1:5" x14ac:dyDescent="0.15">
      <c r="A33" s="17"/>
      <c r="C33" s="28"/>
      <c r="D33" s="28"/>
      <c r="E33" s="28"/>
    </row>
    <row r="34" spans="1:5" x14ac:dyDescent="0.15">
      <c r="A34" s="17"/>
      <c r="C34" s="28"/>
      <c r="D34" s="28"/>
      <c r="E34" s="28"/>
    </row>
    <row r="35" spans="1:5" x14ac:dyDescent="0.15">
      <c r="A35" s="17"/>
      <c r="C35" s="28"/>
      <c r="D35" s="28"/>
      <c r="E35" s="28"/>
    </row>
    <row r="36" spans="1:5" x14ac:dyDescent="0.15">
      <c r="A36" s="17"/>
      <c r="C36" s="28"/>
      <c r="D36" s="28"/>
      <c r="E36" s="28"/>
    </row>
    <row r="37" spans="1:5" x14ac:dyDescent="0.15">
      <c r="A37" s="17"/>
      <c r="C37" s="28"/>
      <c r="D37" s="28"/>
      <c r="E37" s="28"/>
    </row>
    <row r="38" spans="1:5" x14ac:dyDescent="0.15">
      <c r="A38" s="17"/>
      <c r="C38" s="28"/>
      <c r="D38" s="28"/>
      <c r="E38" s="28"/>
    </row>
    <row r="39" spans="1:5" x14ac:dyDescent="0.15">
      <c r="A39" s="17"/>
      <c r="C39" s="28"/>
      <c r="D39" s="28"/>
      <c r="E39" s="28"/>
    </row>
    <row r="40" spans="1:5" x14ac:dyDescent="0.15">
      <c r="A40" s="17"/>
      <c r="C40" s="28"/>
      <c r="D40" s="28"/>
      <c r="E40" s="28"/>
    </row>
    <row r="41" spans="1:5" x14ac:dyDescent="0.15">
      <c r="A41" s="17"/>
      <c r="C41" s="28"/>
      <c r="D41" s="28"/>
      <c r="E41" s="28"/>
    </row>
    <row r="42" spans="1:5" x14ac:dyDescent="0.15">
      <c r="A42" s="17"/>
      <c r="C42" s="28"/>
      <c r="D42" s="28"/>
      <c r="E42" s="28"/>
    </row>
    <row r="43" spans="1:5" x14ac:dyDescent="0.15">
      <c r="A43" s="17"/>
      <c r="C43" s="28"/>
      <c r="D43" s="28"/>
      <c r="E43" s="28"/>
    </row>
    <row r="44" spans="1:5" x14ac:dyDescent="0.15">
      <c r="A44" s="17"/>
      <c r="C44" s="28"/>
      <c r="D44" s="28"/>
      <c r="E44" s="28"/>
    </row>
    <row r="45" spans="1:5" x14ac:dyDescent="0.15">
      <c r="A45" s="17"/>
      <c r="C45" s="28"/>
      <c r="D45" s="28"/>
      <c r="E45" s="28"/>
    </row>
    <row r="46" spans="1:5" x14ac:dyDescent="0.15">
      <c r="A46" s="17"/>
      <c r="C46" s="28"/>
      <c r="D46" s="28"/>
      <c r="E46" s="28"/>
    </row>
    <row r="47" spans="1:5" x14ac:dyDescent="0.15">
      <c r="A47" s="17"/>
      <c r="C47" s="28"/>
      <c r="D47" s="28"/>
      <c r="E47" s="28"/>
    </row>
    <row r="48" spans="1:5" x14ac:dyDescent="0.15">
      <c r="A48" s="17"/>
      <c r="C48" s="28"/>
      <c r="D48" s="28"/>
      <c r="E48" s="28"/>
    </row>
    <row r="49" spans="1:5" x14ac:dyDescent="0.15">
      <c r="A49" s="17"/>
      <c r="C49" s="28"/>
      <c r="D49" s="28"/>
      <c r="E49" s="28"/>
    </row>
    <row r="50" spans="1:5" x14ac:dyDescent="0.15">
      <c r="A50" s="17"/>
      <c r="C50" s="28"/>
      <c r="D50" s="28"/>
      <c r="E50" s="28"/>
    </row>
    <row r="51" spans="1:5" x14ac:dyDescent="0.15">
      <c r="A51" s="17"/>
      <c r="C51" s="28"/>
      <c r="D51" s="28"/>
      <c r="E51" s="28"/>
    </row>
    <row r="52" spans="1:5" x14ac:dyDescent="0.15">
      <c r="A52" s="17"/>
      <c r="C52" s="28"/>
      <c r="D52" s="28"/>
      <c r="E52" s="28"/>
    </row>
    <row r="53" spans="1:5" x14ac:dyDescent="0.15">
      <c r="A53" s="17"/>
      <c r="C53" s="28"/>
      <c r="D53" s="28"/>
      <c r="E53" s="28"/>
    </row>
    <row r="54" spans="1:5" x14ac:dyDescent="0.15">
      <c r="A54" s="17"/>
      <c r="C54" s="28"/>
      <c r="D54" s="28"/>
      <c r="E54" s="28"/>
    </row>
    <row r="55" spans="1:5" x14ac:dyDescent="0.15">
      <c r="A55" s="17"/>
      <c r="C55" s="28"/>
      <c r="D55" s="28"/>
      <c r="E55" s="28"/>
    </row>
    <row r="56" spans="1:5" x14ac:dyDescent="0.15">
      <c r="A56" s="17"/>
      <c r="C56" s="28"/>
      <c r="D56" s="28"/>
      <c r="E56" s="28"/>
    </row>
    <row r="57" spans="1:5" x14ac:dyDescent="0.15">
      <c r="A57" s="17"/>
      <c r="C57" s="28"/>
      <c r="D57" s="28"/>
      <c r="E57" s="28"/>
    </row>
    <row r="58" spans="1:5" x14ac:dyDescent="0.15">
      <c r="A58" s="17"/>
      <c r="C58" s="28"/>
      <c r="D58" s="28"/>
      <c r="E58" s="28"/>
    </row>
    <row r="59" spans="1:5" x14ac:dyDescent="0.15">
      <c r="A59" s="17"/>
      <c r="C59" s="28"/>
      <c r="D59" s="28"/>
      <c r="E59" s="28"/>
    </row>
    <row r="60" spans="1:5" x14ac:dyDescent="0.15">
      <c r="A60" s="17"/>
      <c r="C60" s="28"/>
      <c r="D60" s="28"/>
      <c r="E60" s="28"/>
    </row>
    <row r="61" spans="1:5" x14ac:dyDescent="0.15">
      <c r="A61" s="17"/>
      <c r="C61" s="28"/>
      <c r="D61" s="28"/>
      <c r="E61" s="28"/>
    </row>
    <row r="62" spans="1:5" x14ac:dyDescent="0.15">
      <c r="A62" s="17"/>
      <c r="C62" s="28"/>
      <c r="D62" s="28"/>
      <c r="E62" s="28"/>
    </row>
    <row r="63" spans="1:5" x14ac:dyDescent="0.15">
      <c r="A63" s="17"/>
      <c r="C63" s="28"/>
      <c r="D63" s="28"/>
      <c r="E63" s="28"/>
    </row>
    <row r="64" spans="1:5" x14ac:dyDescent="0.15">
      <c r="A64" s="17"/>
      <c r="C64" s="28"/>
      <c r="D64" s="28"/>
      <c r="E64" s="28"/>
    </row>
    <row r="65" spans="1:5" x14ac:dyDescent="0.15">
      <c r="A65" s="17"/>
      <c r="C65" s="28"/>
      <c r="D65" s="28"/>
      <c r="E65" s="28"/>
    </row>
    <row r="66" spans="1:5" x14ac:dyDescent="0.15">
      <c r="A66" s="17"/>
      <c r="C66" s="28"/>
      <c r="D66" s="28"/>
      <c r="E66" s="28"/>
    </row>
    <row r="67" spans="1:5" x14ac:dyDescent="0.15">
      <c r="A67" s="17"/>
      <c r="C67" s="28"/>
      <c r="D67" s="28"/>
      <c r="E67" s="28"/>
    </row>
    <row r="68" spans="1:5" x14ac:dyDescent="0.15">
      <c r="A68" s="17"/>
      <c r="C68" s="28"/>
      <c r="D68" s="28"/>
      <c r="E68" s="28"/>
    </row>
    <row r="69" spans="1:5" x14ac:dyDescent="0.15">
      <c r="A69" s="17"/>
      <c r="C69" s="28"/>
      <c r="D69" s="28"/>
      <c r="E69" s="28"/>
    </row>
    <row r="70" spans="1:5" x14ac:dyDescent="0.15">
      <c r="A70" s="17"/>
      <c r="C70" s="28"/>
      <c r="D70" s="28"/>
      <c r="E70" s="28"/>
    </row>
    <row r="71" spans="1:5" x14ac:dyDescent="0.15">
      <c r="A71" s="17"/>
      <c r="C71" s="28"/>
      <c r="D71" s="28"/>
      <c r="E71" s="28"/>
    </row>
    <row r="72" spans="1:5" x14ac:dyDescent="0.15">
      <c r="A72" s="17"/>
      <c r="C72" s="28"/>
      <c r="D72" s="28"/>
      <c r="E72" s="28"/>
    </row>
    <row r="73" spans="1:5" x14ac:dyDescent="0.15">
      <c r="A73" s="17"/>
      <c r="C73" s="28"/>
      <c r="D73" s="28"/>
      <c r="E73" s="28"/>
    </row>
    <row r="74" spans="1:5" x14ac:dyDescent="0.15">
      <c r="A74" s="17"/>
      <c r="C74" s="28"/>
      <c r="D74" s="28"/>
      <c r="E74" s="28"/>
    </row>
    <row r="75" spans="1:5" x14ac:dyDescent="0.15">
      <c r="A75" s="17"/>
      <c r="C75" s="28"/>
      <c r="D75" s="28"/>
      <c r="E75" s="28"/>
    </row>
    <row r="76" spans="1:5" x14ac:dyDescent="0.15">
      <c r="A76" s="17"/>
      <c r="C76" s="28"/>
      <c r="D76" s="28"/>
      <c r="E76" s="28"/>
    </row>
    <row r="77" spans="1:5" x14ac:dyDescent="0.15">
      <c r="A77" s="17"/>
      <c r="C77" s="28"/>
      <c r="D77" s="28"/>
      <c r="E77" s="28"/>
    </row>
    <row r="78" spans="1:5" x14ac:dyDescent="0.15">
      <c r="A78" s="17"/>
      <c r="C78" s="28"/>
      <c r="D78" s="28"/>
      <c r="E78" s="28"/>
    </row>
    <row r="79" spans="1:5" x14ac:dyDescent="0.15">
      <c r="A79" s="17"/>
      <c r="C79" s="28"/>
      <c r="D79" s="28"/>
      <c r="E79" s="28"/>
    </row>
    <row r="80" spans="1:5" x14ac:dyDescent="0.15">
      <c r="A80" s="17"/>
      <c r="C80" s="28"/>
      <c r="D80" s="28"/>
      <c r="E80" s="28"/>
    </row>
    <row r="81" spans="1:5" x14ac:dyDescent="0.15">
      <c r="A81" s="17"/>
      <c r="C81" s="28"/>
      <c r="D81" s="28"/>
      <c r="E81" s="28"/>
    </row>
    <row r="82" spans="1:5" x14ac:dyDescent="0.15">
      <c r="A82" s="17"/>
      <c r="C82" s="28"/>
      <c r="D82" s="28"/>
      <c r="E82" s="28"/>
    </row>
    <row r="83" spans="1:5" x14ac:dyDescent="0.15">
      <c r="A83" s="17"/>
      <c r="C83" s="28"/>
      <c r="D83" s="28"/>
      <c r="E83" s="28"/>
    </row>
    <row r="84" spans="1:5" x14ac:dyDescent="0.15">
      <c r="A84" s="17"/>
      <c r="C84" s="28"/>
      <c r="D84" s="28"/>
      <c r="E84" s="28"/>
    </row>
    <row r="85" spans="1:5" x14ac:dyDescent="0.15">
      <c r="A85" s="17"/>
      <c r="C85" s="28"/>
      <c r="D85" s="28"/>
      <c r="E85" s="28"/>
    </row>
    <row r="86" spans="1:5" x14ac:dyDescent="0.15">
      <c r="A86" s="17"/>
      <c r="C86" s="28"/>
      <c r="D86" s="28"/>
      <c r="E86" s="28"/>
    </row>
    <row r="87" spans="1:5" x14ac:dyDescent="0.15">
      <c r="A87" s="17"/>
      <c r="C87" s="28"/>
      <c r="D87" s="28"/>
      <c r="E87" s="28"/>
    </row>
    <row r="88" spans="1:5" x14ac:dyDescent="0.15">
      <c r="A88" s="17"/>
      <c r="C88" s="28"/>
      <c r="D88" s="28"/>
      <c r="E88" s="28"/>
    </row>
    <row r="89" spans="1:5" x14ac:dyDescent="0.15">
      <c r="A89" s="17"/>
      <c r="C89" s="28"/>
      <c r="D89" s="28"/>
      <c r="E89" s="28"/>
    </row>
    <row r="90" spans="1:5" x14ac:dyDescent="0.15">
      <c r="A90" s="17"/>
      <c r="C90" s="28"/>
      <c r="D90" s="28"/>
      <c r="E90" s="28"/>
    </row>
    <row r="91" spans="1:5" x14ac:dyDescent="0.15">
      <c r="A91" s="17"/>
      <c r="C91" s="28"/>
      <c r="D91" s="28"/>
      <c r="E91" s="28"/>
    </row>
    <row r="92" spans="1:5" x14ac:dyDescent="0.15">
      <c r="A92" s="17"/>
      <c r="C92" s="28"/>
      <c r="D92" s="28"/>
      <c r="E92" s="28"/>
    </row>
    <row r="93" spans="1:5" x14ac:dyDescent="0.15">
      <c r="A93" s="17"/>
      <c r="C93" s="28"/>
      <c r="D93" s="28"/>
      <c r="E93" s="28"/>
    </row>
    <row r="94" spans="1:5" x14ac:dyDescent="0.15">
      <c r="A94" s="17"/>
      <c r="C94" s="28"/>
      <c r="D94" s="28"/>
      <c r="E94" s="28"/>
    </row>
    <row r="95" spans="1:5" x14ac:dyDescent="0.15">
      <c r="A95" s="17"/>
      <c r="C95" s="28"/>
      <c r="D95" s="28"/>
      <c r="E95" s="28"/>
    </row>
    <row r="96" spans="1:5" x14ac:dyDescent="0.15">
      <c r="A96" s="17"/>
      <c r="C96" s="28"/>
      <c r="D96" s="28"/>
      <c r="E96" s="28"/>
    </row>
    <row r="97" spans="1:5" x14ac:dyDescent="0.15">
      <c r="A97" s="17"/>
      <c r="C97" s="28"/>
      <c r="D97" s="28"/>
      <c r="E97" s="28"/>
    </row>
    <row r="98" spans="1:5" x14ac:dyDescent="0.15">
      <c r="A98" s="17"/>
      <c r="C98" s="28"/>
      <c r="D98" s="28"/>
      <c r="E98" s="28"/>
    </row>
    <row r="99" spans="1:5" x14ac:dyDescent="0.15">
      <c r="A99" s="17"/>
      <c r="C99" s="28"/>
      <c r="D99" s="28"/>
      <c r="E99" s="28"/>
    </row>
    <row r="100" spans="1:5" x14ac:dyDescent="0.15">
      <c r="A100" s="17"/>
      <c r="C100" s="28"/>
      <c r="D100" s="28"/>
      <c r="E100" s="28"/>
    </row>
    <row r="101" spans="1:5" x14ac:dyDescent="0.15">
      <c r="A101" s="17"/>
      <c r="C101" s="28"/>
      <c r="D101" s="28"/>
      <c r="E101" s="28"/>
    </row>
    <row r="102" spans="1:5" x14ac:dyDescent="0.15">
      <c r="A102" s="17"/>
      <c r="C102" s="28"/>
      <c r="D102" s="28"/>
      <c r="E102" s="28"/>
    </row>
    <row r="103" spans="1:5" x14ac:dyDescent="0.15">
      <c r="A103" s="17"/>
      <c r="C103" s="28"/>
      <c r="D103" s="28"/>
      <c r="E103" s="28"/>
    </row>
    <row r="104" spans="1:5" x14ac:dyDescent="0.15">
      <c r="A104" s="17"/>
      <c r="C104" s="28"/>
      <c r="D104" s="28"/>
      <c r="E104" s="28"/>
    </row>
    <row r="105" spans="1:5" x14ac:dyDescent="0.15">
      <c r="A105" s="17"/>
      <c r="C105" s="28"/>
      <c r="D105" s="28"/>
      <c r="E105" s="28"/>
    </row>
    <row r="106" spans="1:5" x14ac:dyDescent="0.15">
      <c r="A106" s="17"/>
      <c r="C106" s="28"/>
      <c r="D106" s="28"/>
      <c r="E106" s="28"/>
    </row>
    <row r="107" spans="1:5" x14ac:dyDescent="0.15">
      <c r="A107" s="17"/>
      <c r="C107" s="28"/>
      <c r="D107" s="28"/>
      <c r="E107" s="28"/>
    </row>
    <row r="108" spans="1:5" x14ac:dyDescent="0.15">
      <c r="A108" s="17"/>
      <c r="C108" s="28"/>
      <c r="D108" s="28"/>
      <c r="E108" s="28"/>
    </row>
    <row r="109" spans="1:5" x14ac:dyDescent="0.15">
      <c r="A109" s="17"/>
      <c r="C109" s="28"/>
      <c r="D109" s="28"/>
      <c r="E109" s="28"/>
    </row>
    <row r="110" spans="1:5" x14ac:dyDescent="0.15">
      <c r="A110" s="17"/>
      <c r="C110" s="28"/>
      <c r="D110" s="28"/>
      <c r="E110" s="28"/>
    </row>
    <row r="111" spans="1:5" x14ac:dyDescent="0.15">
      <c r="A111" s="17"/>
      <c r="C111" s="28"/>
      <c r="D111" s="28"/>
      <c r="E111" s="28"/>
    </row>
    <row r="112" spans="1:5" x14ac:dyDescent="0.15">
      <c r="A112" s="17"/>
      <c r="C112" s="28"/>
      <c r="D112" s="28"/>
      <c r="E112" s="28"/>
    </row>
    <row r="113" spans="1:5" x14ac:dyDescent="0.15">
      <c r="A113" s="17"/>
      <c r="C113" s="28"/>
      <c r="D113" s="28"/>
      <c r="E113" s="28"/>
    </row>
    <row r="114" spans="1:5" x14ac:dyDescent="0.15">
      <c r="A114" s="17"/>
      <c r="C114" s="28"/>
      <c r="D114" s="28"/>
      <c r="E114" s="28"/>
    </row>
    <row r="115" spans="1:5" x14ac:dyDescent="0.15">
      <c r="A115" s="17"/>
      <c r="C115" s="28"/>
      <c r="D115" s="28"/>
      <c r="E115" s="28"/>
    </row>
    <row r="116" spans="1:5" x14ac:dyDescent="0.15">
      <c r="A116" s="17"/>
      <c r="C116" s="28"/>
      <c r="D116" s="28"/>
      <c r="E116" s="28"/>
    </row>
    <row r="117" spans="1:5" x14ac:dyDescent="0.15">
      <c r="A117" s="17"/>
      <c r="C117" s="28"/>
      <c r="D117" s="28"/>
      <c r="E117" s="28"/>
    </row>
    <row r="118" spans="1:5" x14ac:dyDescent="0.15">
      <c r="A118" s="17"/>
      <c r="C118" s="28"/>
      <c r="D118" s="28"/>
      <c r="E118" s="28"/>
    </row>
    <row r="119" spans="1:5" x14ac:dyDescent="0.15">
      <c r="A119" s="17"/>
      <c r="C119" s="28"/>
      <c r="D119" s="28"/>
      <c r="E119" s="28"/>
    </row>
    <row r="120" spans="1:5" x14ac:dyDescent="0.15">
      <c r="A120" s="17"/>
      <c r="C120" s="28"/>
      <c r="D120" s="28"/>
      <c r="E120" s="28"/>
    </row>
    <row r="121" spans="1:5" x14ac:dyDescent="0.15">
      <c r="A121" s="17"/>
      <c r="C121" s="28"/>
      <c r="D121" s="28"/>
      <c r="E121" s="28"/>
    </row>
    <row r="122" spans="1:5" x14ac:dyDescent="0.15">
      <c r="A122" s="17"/>
      <c r="C122" s="28"/>
      <c r="D122" s="28"/>
      <c r="E122" s="28"/>
    </row>
    <row r="123" spans="1:5" x14ac:dyDescent="0.15">
      <c r="A123" s="17"/>
      <c r="C123" s="28"/>
      <c r="D123" s="28"/>
      <c r="E123" s="28"/>
    </row>
    <row r="124" spans="1:5" x14ac:dyDescent="0.15">
      <c r="A124" s="17"/>
      <c r="C124" s="28"/>
      <c r="D124" s="28"/>
      <c r="E124" s="28"/>
    </row>
    <row r="125" spans="1:5" x14ac:dyDescent="0.15">
      <c r="A125" s="17"/>
      <c r="C125" s="28"/>
      <c r="D125" s="28"/>
      <c r="E125" s="28"/>
    </row>
    <row r="126" spans="1:5" x14ac:dyDescent="0.15">
      <c r="A126" s="17"/>
      <c r="C126" s="28"/>
      <c r="D126" s="28"/>
      <c r="E126" s="28"/>
    </row>
    <row r="127" spans="1:5" x14ac:dyDescent="0.15">
      <c r="A127" s="17"/>
      <c r="C127" s="28"/>
      <c r="D127" s="28"/>
      <c r="E127" s="28"/>
    </row>
    <row r="128" spans="1:5" x14ac:dyDescent="0.15">
      <c r="A128" s="17"/>
      <c r="C128" s="28"/>
      <c r="D128" s="28"/>
      <c r="E128" s="28"/>
    </row>
    <row r="129" spans="1:5" x14ac:dyDescent="0.15">
      <c r="A129" s="17"/>
      <c r="C129" s="28"/>
      <c r="D129" s="28"/>
      <c r="E129" s="28"/>
    </row>
    <row r="130" spans="1:5" x14ac:dyDescent="0.15">
      <c r="A130" s="17"/>
      <c r="C130" s="28"/>
      <c r="D130" s="28"/>
      <c r="E130" s="28"/>
    </row>
    <row r="131" spans="1:5" x14ac:dyDescent="0.15">
      <c r="A131" s="17"/>
      <c r="C131" s="28"/>
      <c r="D131" s="28"/>
      <c r="E131" s="28"/>
    </row>
    <row r="132" spans="1:5" x14ac:dyDescent="0.15">
      <c r="A132" s="17"/>
      <c r="C132" s="28"/>
      <c r="D132" s="28"/>
      <c r="E132" s="28"/>
    </row>
    <row r="133" spans="1:5" x14ac:dyDescent="0.15">
      <c r="A133" s="17"/>
      <c r="C133" s="28"/>
      <c r="D133" s="28"/>
      <c r="E133" s="28"/>
    </row>
    <row r="134" spans="1:5" x14ac:dyDescent="0.15">
      <c r="A134" s="17"/>
      <c r="C134" s="28"/>
      <c r="D134" s="28"/>
      <c r="E134" s="28"/>
    </row>
    <row r="135" spans="1:5" x14ac:dyDescent="0.15">
      <c r="A135" s="17"/>
      <c r="C135" s="28"/>
      <c r="D135" s="28"/>
      <c r="E135" s="28"/>
    </row>
    <row r="136" spans="1:5" x14ac:dyDescent="0.15">
      <c r="A136" s="17"/>
      <c r="C136" s="28"/>
      <c r="D136" s="28"/>
      <c r="E136" s="28"/>
    </row>
    <row r="137" spans="1:5" x14ac:dyDescent="0.15">
      <c r="A137" s="17"/>
      <c r="C137" s="28"/>
      <c r="D137" s="28"/>
      <c r="E137" s="28"/>
    </row>
    <row r="138" spans="1:5" x14ac:dyDescent="0.15">
      <c r="A138" s="17"/>
      <c r="C138" s="28"/>
      <c r="D138" s="28"/>
      <c r="E138" s="28"/>
    </row>
    <row r="139" spans="1:5" x14ac:dyDescent="0.15">
      <c r="A139" s="17"/>
      <c r="C139" s="28"/>
      <c r="D139" s="28"/>
      <c r="E139" s="28"/>
    </row>
    <row r="140" spans="1:5" x14ac:dyDescent="0.15">
      <c r="A140" s="17"/>
      <c r="C140" s="28"/>
      <c r="D140" s="28"/>
      <c r="E140" s="28"/>
    </row>
    <row r="141" spans="1:5" x14ac:dyDescent="0.15">
      <c r="A141" s="17"/>
      <c r="C141" s="28"/>
      <c r="D141" s="28"/>
      <c r="E141" s="28"/>
    </row>
    <row r="142" spans="1:5" x14ac:dyDescent="0.15">
      <c r="A142" s="17"/>
      <c r="C142" s="28"/>
      <c r="D142" s="28"/>
      <c r="E142" s="28"/>
    </row>
    <row r="143" spans="1:5" x14ac:dyDescent="0.15">
      <c r="A143" s="17"/>
      <c r="C143" s="28"/>
      <c r="D143" s="28"/>
      <c r="E143" s="28"/>
    </row>
    <row r="144" spans="1:5" x14ac:dyDescent="0.15">
      <c r="A144" s="17"/>
      <c r="C144" s="28"/>
      <c r="D144" s="28"/>
      <c r="E144" s="28"/>
    </row>
    <row r="145" spans="1:5" x14ac:dyDescent="0.15">
      <c r="A145" s="17"/>
      <c r="C145" s="28"/>
      <c r="D145" s="28"/>
      <c r="E145" s="28"/>
    </row>
    <row r="146" spans="1:5" x14ac:dyDescent="0.15">
      <c r="A146" s="17"/>
      <c r="C146" s="28"/>
      <c r="D146" s="28"/>
      <c r="E146" s="28"/>
    </row>
    <row r="147" spans="1:5" x14ac:dyDescent="0.15">
      <c r="A147" s="17"/>
      <c r="C147" s="28"/>
      <c r="D147" s="28"/>
      <c r="E147" s="28"/>
    </row>
    <row r="148" spans="1:5" x14ac:dyDescent="0.15">
      <c r="A148" s="17"/>
      <c r="C148" s="28"/>
      <c r="D148" s="28"/>
      <c r="E148" s="28"/>
    </row>
    <row r="149" spans="1:5" x14ac:dyDescent="0.15">
      <c r="A149" s="17"/>
      <c r="C149" s="28"/>
      <c r="D149" s="28"/>
      <c r="E149" s="28"/>
    </row>
    <row r="150" spans="1:5" x14ac:dyDescent="0.15">
      <c r="A150" s="17"/>
      <c r="C150" s="28"/>
      <c r="D150" s="28"/>
      <c r="E150" s="28"/>
    </row>
    <row r="151" spans="1:5" x14ac:dyDescent="0.15">
      <c r="A151" s="17"/>
      <c r="C151" s="28"/>
      <c r="D151" s="28"/>
      <c r="E151" s="28"/>
    </row>
    <row r="152" spans="1:5" x14ac:dyDescent="0.15">
      <c r="A152" s="17"/>
      <c r="C152" s="28"/>
      <c r="D152" s="28"/>
      <c r="E152" s="28"/>
    </row>
    <row r="153" spans="1:5" x14ac:dyDescent="0.15">
      <c r="A153" s="17"/>
      <c r="C153" s="28"/>
      <c r="D153" s="28"/>
      <c r="E153" s="28"/>
    </row>
    <row r="154" spans="1:5" x14ac:dyDescent="0.15">
      <c r="A154" s="17"/>
      <c r="C154" s="28"/>
      <c r="D154" s="28"/>
      <c r="E154" s="28"/>
    </row>
    <row r="155" spans="1:5" x14ac:dyDescent="0.15">
      <c r="A155" s="17"/>
      <c r="C155" s="28"/>
      <c r="D155" s="28"/>
      <c r="E155" s="28"/>
    </row>
    <row r="156" spans="1:5" x14ac:dyDescent="0.15">
      <c r="A156" s="17"/>
      <c r="C156" s="28"/>
      <c r="D156" s="28"/>
      <c r="E156" s="28"/>
    </row>
    <row r="157" spans="1:5" x14ac:dyDescent="0.15">
      <c r="A157" s="17"/>
      <c r="C157" s="28"/>
      <c r="D157" s="28"/>
      <c r="E157" s="28"/>
    </row>
    <row r="158" spans="1:5" x14ac:dyDescent="0.15">
      <c r="A158" s="17"/>
      <c r="C158" s="28"/>
      <c r="D158" s="28"/>
      <c r="E158" s="28"/>
    </row>
    <row r="159" spans="1:5" x14ac:dyDescent="0.15">
      <c r="A159" s="17"/>
      <c r="C159" s="28"/>
      <c r="D159" s="28"/>
      <c r="E159" s="28"/>
    </row>
    <row r="160" spans="1:5" x14ac:dyDescent="0.15">
      <c r="A160" s="17"/>
      <c r="C160" s="28"/>
      <c r="D160" s="28"/>
      <c r="E160" s="28"/>
    </row>
    <row r="161" spans="1:5" x14ac:dyDescent="0.15">
      <c r="A161" s="17"/>
      <c r="C161" s="28"/>
      <c r="D161" s="28"/>
      <c r="E161" s="28"/>
    </row>
    <row r="162" spans="1:5" x14ac:dyDescent="0.15">
      <c r="A162" s="17"/>
      <c r="C162" s="28"/>
      <c r="D162" s="28"/>
      <c r="E162" s="28"/>
    </row>
    <row r="163" spans="1:5" x14ac:dyDescent="0.15">
      <c r="A163" s="17"/>
      <c r="C163" s="28"/>
      <c r="D163" s="28"/>
      <c r="E163" s="28"/>
    </row>
    <row r="164" spans="1:5" x14ac:dyDescent="0.15">
      <c r="A164" s="17"/>
      <c r="C164" s="28"/>
      <c r="D164" s="28"/>
      <c r="E164" s="28"/>
    </row>
    <row r="165" spans="1:5" x14ac:dyDescent="0.15">
      <c r="A165" s="17"/>
      <c r="C165" s="28"/>
      <c r="D165" s="28"/>
      <c r="E165" s="28"/>
    </row>
    <row r="166" spans="1:5" x14ac:dyDescent="0.15">
      <c r="A166" s="17"/>
      <c r="C166" s="28"/>
      <c r="D166" s="28"/>
      <c r="E166" s="28"/>
    </row>
    <row r="167" spans="1:5" x14ac:dyDescent="0.15">
      <c r="A167" s="17"/>
      <c r="C167" s="28"/>
      <c r="D167" s="28"/>
      <c r="E167" s="28"/>
    </row>
    <row r="168" spans="1:5" x14ac:dyDescent="0.15">
      <c r="A168" s="17"/>
      <c r="C168" s="28"/>
      <c r="D168" s="28"/>
      <c r="E168" s="28"/>
    </row>
    <row r="169" spans="1:5" x14ac:dyDescent="0.15">
      <c r="A169" s="17"/>
      <c r="C169" s="28"/>
      <c r="D169" s="28"/>
      <c r="E169" s="28"/>
    </row>
    <row r="170" spans="1:5" x14ac:dyDescent="0.15">
      <c r="A170" s="17"/>
      <c r="C170" s="28"/>
      <c r="D170" s="28"/>
      <c r="E170" s="28"/>
    </row>
    <row r="171" spans="1:5" x14ac:dyDescent="0.15">
      <c r="A171" s="17"/>
      <c r="C171" s="28"/>
      <c r="D171" s="28"/>
      <c r="E171" s="28"/>
    </row>
    <row r="172" spans="1:5" x14ac:dyDescent="0.15">
      <c r="A172" s="17"/>
      <c r="C172" s="28"/>
      <c r="D172" s="28"/>
      <c r="E172" s="28"/>
    </row>
    <row r="173" spans="1:5" x14ac:dyDescent="0.15">
      <c r="A173" s="17"/>
      <c r="C173" s="28"/>
      <c r="D173" s="28"/>
      <c r="E173" s="28"/>
    </row>
    <row r="174" spans="1:5" x14ac:dyDescent="0.15">
      <c r="A174" s="17"/>
      <c r="C174" s="28"/>
      <c r="D174" s="28"/>
      <c r="E174" s="28"/>
    </row>
    <row r="175" spans="1:5" x14ac:dyDescent="0.15">
      <c r="A175" s="17"/>
      <c r="C175" s="28"/>
      <c r="D175" s="28"/>
      <c r="E175" s="28"/>
    </row>
    <row r="176" spans="1:5" x14ac:dyDescent="0.15">
      <c r="A176" s="17"/>
      <c r="C176" s="28"/>
      <c r="D176" s="28"/>
      <c r="E176" s="28"/>
    </row>
    <row r="177" spans="1:5" x14ac:dyDescent="0.15">
      <c r="A177" s="17"/>
      <c r="C177" s="28"/>
      <c r="D177" s="28"/>
      <c r="E177" s="28"/>
    </row>
    <row r="178" spans="1:5" x14ac:dyDescent="0.15">
      <c r="A178" s="17"/>
      <c r="C178" s="28"/>
      <c r="D178" s="28"/>
      <c r="E178" s="28"/>
    </row>
    <row r="179" spans="1:5" x14ac:dyDescent="0.15">
      <c r="A179" s="17"/>
      <c r="C179" s="28"/>
      <c r="D179" s="28"/>
      <c r="E179" s="28"/>
    </row>
    <row r="180" spans="1:5" x14ac:dyDescent="0.15">
      <c r="A180" s="17"/>
      <c r="C180" s="28"/>
      <c r="D180" s="28"/>
      <c r="E180" s="28"/>
    </row>
    <row r="181" spans="1:5" x14ac:dyDescent="0.15">
      <c r="A181" s="17"/>
      <c r="C181" s="28"/>
      <c r="D181" s="28"/>
      <c r="E181" s="28"/>
    </row>
    <row r="182" spans="1:5" x14ac:dyDescent="0.15">
      <c r="A182" s="17"/>
      <c r="C182" s="28"/>
      <c r="D182" s="28"/>
      <c r="E182" s="28"/>
    </row>
    <row r="183" spans="1:5" x14ac:dyDescent="0.15">
      <c r="A183" s="17"/>
      <c r="C183" s="28"/>
      <c r="D183" s="28"/>
      <c r="E183" s="28"/>
    </row>
    <row r="184" spans="1:5" x14ac:dyDescent="0.15">
      <c r="A184" s="17"/>
      <c r="C184" s="28"/>
      <c r="D184" s="28"/>
      <c r="E184" s="28"/>
    </row>
    <row r="185" spans="1:5" x14ac:dyDescent="0.15">
      <c r="A185" s="17"/>
      <c r="C185" s="28"/>
      <c r="D185" s="28"/>
      <c r="E185" s="28"/>
    </row>
    <row r="186" spans="1:5" x14ac:dyDescent="0.15">
      <c r="A186" s="17"/>
      <c r="C186" s="28"/>
      <c r="D186" s="28"/>
      <c r="E186" s="28"/>
    </row>
    <row r="187" spans="1:5" x14ac:dyDescent="0.15">
      <c r="A187" s="17"/>
      <c r="C187" s="28"/>
      <c r="D187" s="28"/>
      <c r="E187" s="28"/>
    </row>
    <row r="188" spans="1:5" x14ac:dyDescent="0.15">
      <c r="A188" s="17"/>
      <c r="C188" s="28"/>
      <c r="D188" s="28"/>
      <c r="E188" s="28"/>
    </row>
    <row r="189" spans="1:5" x14ac:dyDescent="0.15">
      <c r="A189" s="17"/>
      <c r="C189" s="28"/>
      <c r="D189" s="28"/>
      <c r="E189" s="28"/>
    </row>
    <row r="190" spans="1:5" x14ac:dyDescent="0.15">
      <c r="A190" s="17"/>
      <c r="C190" s="28"/>
      <c r="D190" s="28"/>
      <c r="E190" s="28"/>
    </row>
    <row r="191" spans="1:5" x14ac:dyDescent="0.15">
      <c r="A191" s="17"/>
      <c r="C191" s="28"/>
      <c r="D191" s="28"/>
      <c r="E191" s="28"/>
    </row>
    <row r="192" spans="1:5" x14ac:dyDescent="0.15">
      <c r="A192" s="17"/>
      <c r="C192" s="28"/>
      <c r="D192" s="28"/>
      <c r="E192" s="28"/>
    </row>
    <row r="193" spans="1:5" x14ac:dyDescent="0.15">
      <c r="A193" s="17"/>
      <c r="C193" s="28"/>
      <c r="D193" s="28"/>
      <c r="E193" s="28"/>
    </row>
    <row r="194" spans="1:5" x14ac:dyDescent="0.15">
      <c r="A194" s="17"/>
      <c r="C194" s="28"/>
      <c r="D194" s="28"/>
      <c r="E194" s="28"/>
    </row>
    <row r="195" spans="1:5" x14ac:dyDescent="0.15">
      <c r="A195" s="17"/>
      <c r="C195" s="28"/>
      <c r="D195" s="28"/>
      <c r="E195" s="28"/>
    </row>
    <row r="196" spans="1:5" x14ac:dyDescent="0.15">
      <c r="A196" s="17"/>
      <c r="C196" s="28"/>
      <c r="D196" s="28"/>
      <c r="E196" s="28"/>
    </row>
    <row r="197" spans="1:5" x14ac:dyDescent="0.15">
      <c r="A197" s="17"/>
      <c r="C197" s="28"/>
      <c r="D197" s="28"/>
      <c r="E197" s="28"/>
    </row>
    <row r="198" spans="1:5" x14ac:dyDescent="0.15">
      <c r="A198" s="17"/>
      <c r="C198" s="28"/>
      <c r="D198" s="28"/>
      <c r="E198" s="28"/>
    </row>
    <row r="199" spans="1:5" x14ac:dyDescent="0.15">
      <c r="A199" s="17"/>
      <c r="C199" s="28"/>
      <c r="D199" s="28"/>
      <c r="E199" s="28"/>
    </row>
    <row r="200" spans="1:5" x14ac:dyDescent="0.15">
      <c r="A200" s="17"/>
      <c r="C200" s="28"/>
      <c r="D200" s="28"/>
      <c r="E200" s="28"/>
    </row>
    <row r="201" spans="1:5" x14ac:dyDescent="0.15">
      <c r="A201" s="17"/>
      <c r="C201" s="28"/>
      <c r="D201" s="28"/>
      <c r="E201" s="28"/>
    </row>
  </sheetData>
  <mergeCells count="11">
    <mergeCell ref="A1:R1"/>
    <mergeCell ref="F2:H2"/>
    <mergeCell ref="I2:K2"/>
    <mergeCell ref="L2:N2"/>
    <mergeCell ref="O2:Q2"/>
    <mergeCell ref="A2:A3"/>
    <mergeCell ref="B2:B3"/>
    <mergeCell ref="C2:C3"/>
    <mergeCell ref="D2:D3"/>
    <mergeCell ref="E2:E3"/>
    <mergeCell ref="R2:R3"/>
  </mergeCells>
  <phoneticPr fontId="14" type="noConversion"/>
  <hyperlinks>
    <hyperlink ref="R1" location="主界面!A1" display="主界面!A1"/>
    <hyperlink ref="S1" location="首页!A1" display="返回首页&lt;&lt;"/>
  </hyperlinks>
  <pageMargins left="0.75" right="0.75" top="1" bottom="1" header="0.5" footer="0.5"/>
  <pageSetup paperSize="9" orientation="portrait" horizontalDpi="180" verticalDpi="180"/>
  <headerFooter alignWithMargins="0"/>
  <ignoredErrors>
    <ignoredError sqref="P5 P6:P12" formula="1" unlockedFormula="1"/>
    <ignoredError sqref="A5 C5:E5 A6 A12 A7 C7:E7 A8 C8:E8 A9 C9:E9 A10 C10:E10 A11 C11:E11 C12:E12 C6:E6" evalError="1" unlockedFormula="1"/>
    <ignoredError sqref="G4:N4 A4:E4 P4:Q4 Q5 Q6:Q12 A27:Q43 F5:N5 F6:O12 A13:A26 C13:Q2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7030A0"/>
  </sheetPr>
  <dimension ref="A1:O18"/>
  <sheetViews>
    <sheetView showGridLines="0" tabSelected="1" workbookViewId="0">
      <selection activeCell="H24" sqref="G23:H24"/>
    </sheetView>
  </sheetViews>
  <sheetFormatPr defaultColWidth="9.140625" defaultRowHeight="16.5" x14ac:dyDescent="0.15"/>
  <cols>
    <col min="1" max="1" width="5.85546875" style="1" customWidth="1"/>
    <col min="2" max="2" width="12.7109375" style="1" customWidth="1"/>
    <col min="3" max="3" width="9.5703125" style="1" customWidth="1"/>
    <col min="4" max="4" width="13.28515625" style="1" customWidth="1"/>
    <col min="5" max="5" width="11.42578125" style="1" customWidth="1"/>
    <col min="6" max="6" width="9.140625" style="1"/>
    <col min="7" max="7" width="11.42578125" style="1" customWidth="1"/>
    <col min="8" max="8" width="9.140625" style="1"/>
    <col min="9" max="10" width="7.28515625" style="1" customWidth="1"/>
    <col min="11" max="11" width="13.28515625" style="1" customWidth="1"/>
    <col min="12" max="12" width="13" style="1" customWidth="1"/>
    <col min="13" max="13" width="11.140625" style="1" customWidth="1"/>
    <col min="15" max="15" width="27.85546875" customWidth="1"/>
  </cols>
  <sheetData>
    <row r="1" spans="1:15" ht="26.25" customHeight="1" x14ac:dyDescent="0.15">
      <c r="A1" s="270" t="s">
        <v>170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O1" s="9" t="s">
        <v>21</v>
      </c>
    </row>
    <row r="2" spans="1:15" ht="5.25" customHeight="1" x14ac:dyDescent="0.15"/>
    <row r="3" spans="1:15" ht="18.75" customHeight="1" x14ac:dyDescent="0.15">
      <c r="B3" s="2"/>
      <c r="F3" s="3" t="s">
        <v>1</v>
      </c>
      <c r="G3" s="4">
        <f>首页!E5</f>
        <v>43739</v>
      </c>
    </row>
    <row r="4" spans="1:15" ht="13.5" customHeight="1" x14ac:dyDescent="0.15">
      <c r="A4" s="271" t="s">
        <v>171</v>
      </c>
      <c r="B4" s="271" t="s">
        <v>172</v>
      </c>
      <c r="C4" s="271" t="s">
        <v>173</v>
      </c>
      <c r="D4" s="271"/>
      <c r="E4" s="271" t="s">
        <v>166</v>
      </c>
      <c r="F4" s="271"/>
      <c r="G4" s="271"/>
      <c r="H4" s="271" t="s">
        <v>167</v>
      </c>
      <c r="I4" s="271"/>
      <c r="J4" s="271"/>
      <c r="K4" s="271"/>
      <c r="L4" s="271" t="s">
        <v>174</v>
      </c>
      <c r="M4" s="273" t="s">
        <v>27</v>
      </c>
      <c r="O4" s="10" t="s">
        <v>175</v>
      </c>
    </row>
    <row r="5" spans="1:15" ht="15" x14ac:dyDescent="0.15">
      <c r="A5" s="271"/>
      <c r="B5" s="271"/>
      <c r="C5" s="271" t="s">
        <v>119</v>
      </c>
      <c r="D5" s="271" t="s">
        <v>121</v>
      </c>
      <c r="E5" s="5" t="s">
        <v>176</v>
      </c>
      <c r="F5" s="5" t="s">
        <v>177</v>
      </c>
      <c r="G5" s="5" t="s">
        <v>178</v>
      </c>
      <c r="H5" s="5" t="s">
        <v>179</v>
      </c>
      <c r="I5" s="5" t="s">
        <v>177</v>
      </c>
      <c r="J5" s="5" t="s">
        <v>180</v>
      </c>
      <c r="K5" s="5" t="s">
        <v>178</v>
      </c>
      <c r="L5" s="271"/>
      <c r="M5" s="274"/>
    </row>
    <row r="6" spans="1:15" ht="15" x14ac:dyDescent="0.15">
      <c r="A6" s="271"/>
      <c r="B6" s="271"/>
      <c r="C6" s="271"/>
      <c r="D6" s="271"/>
      <c r="E6" s="5" t="s">
        <v>121</v>
      </c>
      <c r="F6" s="5" t="s">
        <v>121</v>
      </c>
      <c r="G6" s="5" t="s">
        <v>121</v>
      </c>
      <c r="H6" s="5" t="s">
        <v>121</v>
      </c>
      <c r="I6" s="5" t="s">
        <v>121</v>
      </c>
      <c r="J6" s="5" t="s">
        <v>121</v>
      </c>
      <c r="K6" s="5" t="s">
        <v>121</v>
      </c>
      <c r="L6" s="5" t="s">
        <v>181</v>
      </c>
      <c r="M6" s="275"/>
    </row>
    <row r="7" spans="1:15" ht="25.5" customHeight="1" x14ac:dyDescent="0.15">
      <c r="A7" s="6">
        <v>1</v>
      </c>
      <c r="B7" s="7" t="s">
        <v>182</v>
      </c>
      <c r="C7" s="7">
        <f>SUMIF(库存表!A:A,月报表!B7,库存表!F:F)</f>
        <v>0</v>
      </c>
      <c r="D7" s="7">
        <f>SUMIF(库存表!A:A,月报表!B7,库存表!H:H)</f>
        <v>0</v>
      </c>
      <c r="E7" s="7">
        <f>SUMIF(库存表!A:A,月报表!B7,库存表!I:I)</f>
        <v>0</v>
      </c>
      <c r="F7" s="7"/>
      <c r="G7" s="7">
        <f>SUMIF(库存表!A:A,月报表!B7,库存表!K:K)</f>
        <v>0</v>
      </c>
      <c r="H7" s="7">
        <f>SUMIF(库存表!A:A,月报表!B7,库存表!L:L)</f>
        <v>0</v>
      </c>
      <c r="I7" s="7"/>
      <c r="J7" s="7"/>
      <c r="K7" s="7">
        <f>SUMIF(库存表!A:A,月报表!B7,库存表!N:N)</f>
        <v>0</v>
      </c>
      <c r="L7" s="7">
        <f>SUMIF(库存表!A:A,月报表!B7,库存表!Q:Q)</f>
        <v>0</v>
      </c>
      <c r="M7" s="7"/>
    </row>
    <row r="8" spans="1:15" ht="25.5" customHeight="1" x14ac:dyDescent="0.15">
      <c r="A8" s="6">
        <v>2</v>
      </c>
      <c r="B8" s="7" t="s">
        <v>183</v>
      </c>
      <c r="C8" s="7">
        <f>SUMIF(库存表!A:A,月报表!B8,库存表!F:F)</f>
        <v>0</v>
      </c>
      <c r="D8" s="7">
        <f>SUMIF(库存表!A:A,月报表!B8,库存表!H:H)</f>
        <v>0</v>
      </c>
      <c r="E8" s="7">
        <f>SUMIF(库存表!A:A,月报表!B8,库存表!I:I)</f>
        <v>0</v>
      </c>
      <c r="F8" s="7"/>
      <c r="G8" s="7">
        <f>SUMIF(库存表!A:A,月报表!B8,库存表!K:K)</f>
        <v>0</v>
      </c>
      <c r="H8" s="7">
        <f>SUMIF(库存表!A:A,月报表!B8,库存表!L:L)</f>
        <v>0</v>
      </c>
      <c r="I8" s="7"/>
      <c r="J8" s="7"/>
      <c r="K8" s="7">
        <f>SUMIF(库存表!A:A,月报表!B8,库存表!N:N)</f>
        <v>0</v>
      </c>
      <c r="L8" s="7">
        <f>SUMIF(库存表!A:A,月报表!B8,库存表!Q:Q)</f>
        <v>0</v>
      </c>
      <c r="M8" s="7"/>
    </row>
    <row r="9" spans="1:15" ht="25.5" customHeight="1" x14ac:dyDescent="0.15">
      <c r="A9" s="6">
        <v>3</v>
      </c>
      <c r="B9" s="7" t="s">
        <v>184</v>
      </c>
      <c r="C9" s="7">
        <f>SUMIF(库存表!A:A,月报表!B9,库存表!F:F)</f>
        <v>0</v>
      </c>
      <c r="D9" s="7">
        <f>SUMIF(库存表!A:A,月报表!B9,库存表!H:H)</f>
        <v>0</v>
      </c>
      <c r="E9" s="7">
        <f>SUMIF(库存表!A:A,月报表!B9,库存表!I:I)</f>
        <v>0</v>
      </c>
      <c r="F9" s="7"/>
      <c r="G9" s="7">
        <f>SUMIF(库存表!A:A,月报表!B9,库存表!K:K)</f>
        <v>0</v>
      </c>
      <c r="H9" s="7">
        <f>SUMIF(库存表!A:A,月报表!B9,库存表!L:L)</f>
        <v>0</v>
      </c>
      <c r="I9" s="7"/>
      <c r="J9" s="7"/>
      <c r="K9" s="7">
        <f>SUMIF(库存表!A:A,月报表!B9,库存表!N:N)</f>
        <v>0</v>
      </c>
      <c r="L9" s="7">
        <f>SUMIF(库存表!A:A,月报表!B9,库存表!Q:Q)</f>
        <v>0</v>
      </c>
      <c r="M9" s="7"/>
    </row>
    <row r="10" spans="1:15" ht="25.5" customHeight="1" x14ac:dyDescent="0.15">
      <c r="A10" s="6">
        <v>4</v>
      </c>
      <c r="B10" s="7" t="s">
        <v>185</v>
      </c>
      <c r="C10" s="7">
        <f>SUMIF(库存表!A:A,月报表!B10,库存表!F:F)</f>
        <v>0</v>
      </c>
      <c r="D10" s="7">
        <f>SUMIF(库存表!A:A,月报表!B10,库存表!H:H)</f>
        <v>0</v>
      </c>
      <c r="E10" s="7">
        <f>SUMIF(库存表!A:A,月报表!B10,库存表!I:I)</f>
        <v>0</v>
      </c>
      <c r="F10" s="7"/>
      <c r="G10" s="7">
        <f>SUMIF(库存表!A:A,月报表!B10,库存表!K:K)</f>
        <v>0</v>
      </c>
      <c r="H10" s="7">
        <f>SUMIF(库存表!A:A,月报表!B10,库存表!L:L)</f>
        <v>0</v>
      </c>
      <c r="I10" s="7"/>
      <c r="J10" s="7"/>
      <c r="K10" s="7">
        <f>SUMIF(库存表!A:A,月报表!B10,库存表!N:N)</f>
        <v>0</v>
      </c>
      <c r="L10" s="7">
        <f>SUMIF(库存表!A:A,月报表!B10,库存表!Q:Q)</f>
        <v>0</v>
      </c>
      <c r="M10" s="7"/>
    </row>
    <row r="11" spans="1:15" ht="25.5" customHeight="1" x14ac:dyDescent="0.15">
      <c r="A11" s="6">
        <v>5</v>
      </c>
      <c r="B11" s="7" t="s">
        <v>186</v>
      </c>
      <c r="C11" s="7">
        <f>SUMIF(库存表!A:A,月报表!B11,库存表!F:F)</f>
        <v>0</v>
      </c>
      <c r="D11" s="7">
        <f>SUMIF(库存表!A:A,月报表!B11,库存表!H:H)</f>
        <v>0</v>
      </c>
      <c r="E11" s="7">
        <f>SUMIF(库存表!A:A,月报表!B11,库存表!I:I)</f>
        <v>0</v>
      </c>
      <c r="F11" s="7"/>
      <c r="G11" s="7">
        <f>SUMIF(库存表!A:A,月报表!B11,库存表!K:K)</f>
        <v>0</v>
      </c>
      <c r="H11" s="7">
        <f>SUMIF(库存表!A:A,月报表!B11,库存表!L:L)</f>
        <v>0</v>
      </c>
      <c r="I11" s="7"/>
      <c r="J11" s="7"/>
      <c r="K11" s="7">
        <f>SUMIF(库存表!A:A,月报表!B11,库存表!N:N)</f>
        <v>0</v>
      </c>
      <c r="L11" s="7">
        <f>SUMIF(库存表!A:A,月报表!B11,库存表!Q:Q)</f>
        <v>0</v>
      </c>
      <c r="M11" s="7"/>
    </row>
    <row r="12" spans="1:15" ht="25.5" customHeight="1" x14ac:dyDescent="0.15">
      <c r="A12" s="6">
        <v>6</v>
      </c>
      <c r="B12" s="7" t="s">
        <v>187</v>
      </c>
      <c r="C12" s="7">
        <f>SUMIF(库存表!A:A,月报表!B12,库存表!F:F)</f>
        <v>0</v>
      </c>
      <c r="D12" s="7">
        <f>SUMIF(库存表!A:A,月报表!B12,库存表!H:H)</f>
        <v>0</v>
      </c>
      <c r="E12" s="7">
        <f>SUMIF(库存表!A:A,月报表!B12,库存表!I:I)</f>
        <v>0</v>
      </c>
      <c r="F12" s="7"/>
      <c r="G12" s="7">
        <f>SUMIF(库存表!A:A,月报表!B12,库存表!K:K)</f>
        <v>0</v>
      </c>
      <c r="H12" s="7">
        <f>SUMIF(库存表!A:A,月报表!B12,库存表!L:L)</f>
        <v>0</v>
      </c>
      <c r="I12" s="7"/>
      <c r="J12" s="7"/>
      <c r="K12" s="7">
        <f>SUMIF(库存表!A:A,月报表!B12,库存表!N:N)</f>
        <v>0</v>
      </c>
      <c r="L12" s="7">
        <f>SUMIF(库存表!A:A,月报表!B12,库存表!Q:Q)</f>
        <v>0</v>
      </c>
      <c r="M12" s="7"/>
    </row>
    <row r="13" spans="1:15" ht="25.5" customHeight="1" x14ac:dyDescent="0.15">
      <c r="A13" s="6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5" ht="25.5" customHeight="1" x14ac:dyDescent="0.15">
      <c r="A14" s="6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5" ht="25.5" customHeight="1" x14ac:dyDescent="0.15">
      <c r="A15" s="6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5" ht="25.5" customHeight="1" x14ac:dyDescent="0.15">
      <c r="A16" s="6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18.75" customHeight="1" x14ac:dyDescent="0.15">
      <c r="A17" s="272" t="s">
        <v>122</v>
      </c>
      <c r="B17" s="272"/>
      <c r="C17" s="7"/>
      <c r="D17" s="7">
        <f>SUM(D7:D16)</f>
        <v>0</v>
      </c>
      <c r="E17" s="7"/>
      <c r="F17" s="7"/>
      <c r="G17" s="7">
        <f>SUM(G7:G16)</f>
        <v>0</v>
      </c>
      <c r="H17" s="7"/>
      <c r="I17" s="7"/>
      <c r="J17" s="7"/>
      <c r="K17" s="7">
        <f>SUM(K7:K16)</f>
        <v>0</v>
      </c>
      <c r="L17" s="7">
        <f>SUM(L7:L16)</f>
        <v>0</v>
      </c>
      <c r="M17" s="7"/>
    </row>
    <row r="18" spans="1:13" ht="23.25" customHeight="1" x14ac:dyDescent="0.15">
      <c r="A18" s="8"/>
      <c r="B18" s="8" t="s">
        <v>188</v>
      </c>
      <c r="C18" s="8"/>
      <c r="D18" s="8"/>
      <c r="E18" s="8" t="s">
        <v>189</v>
      </c>
      <c r="F18" s="8"/>
      <c r="G18" s="8"/>
      <c r="H18" s="8" t="s">
        <v>190</v>
      </c>
      <c r="I18" s="8"/>
      <c r="J18" s="8"/>
      <c r="K18" s="8" t="s">
        <v>191</v>
      </c>
      <c r="L18" s="11" t="s">
        <v>192</v>
      </c>
      <c r="M18" s="8"/>
    </row>
  </sheetData>
  <mergeCells count="11">
    <mergeCell ref="A1:M1"/>
    <mergeCell ref="C4:D4"/>
    <mergeCell ref="E4:G4"/>
    <mergeCell ref="H4:K4"/>
    <mergeCell ref="A17:B17"/>
    <mergeCell ref="A4:A6"/>
    <mergeCell ref="B4:B6"/>
    <mergeCell ref="C5:C6"/>
    <mergeCell ref="D5:D6"/>
    <mergeCell ref="L4:L5"/>
    <mergeCell ref="M4:M6"/>
  </mergeCells>
  <phoneticPr fontId="14" type="noConversion"/>
  <hyperlinks>
    <hyperlink ref="O1" location="首页!A1" display="返回首页&lt;&lt;"/>
  </hyperlinks>
  <pageMargins left="0.70972222222222203" right="0.70972222222222203" top="0.75" bottom="0.75" header="0.30972222222222201" footer="0.30972222222222201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25"/>
  <sheetViews>
    <sheetView showGridLines="0" workbookViewId="0">
      <selection activeCell="D27" sqref="D27"/>
    </sheetView>
  </sheetViews>
  <sheetFormatPr defaultColWidth="9.140625" defaultRowHeight="12" x14ac:dyDescent="0.15"/>
  <sheetData>
    <row r="1" spans="1:17" x14ac:dyDescent="0.15">
      <c r="A1" s="277" t="s">
        <v>193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7" x14ac:dyDescent="0.1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</row>
    <row r="3" spans="1:17" x14ac:dyDescent="0.1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</row>
    <row r="4" spans="1:17" x14ac:dyDescent="0.1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</row>
    <row r="5" spans="1:17" x14ac:dyDescent="0.15">
      <c r="L5" s="276"/>
    </row>
    <row r="6" spans="1:17" x14ac:dyDescent="0.15">
      <c r="L6" s="276"/>
    </row>
    <row r="7" spans="1:17" x14ac:dyDescent="0.15">
      <c r="L7" s="276"/>
    </row>
    <row r="8" spans="1:17" x14ac:dyDescent="0.15">
      <c r="L8" s="276"/>
    </row>
    <row r="9" spans="1:17" x14ac:dyDescent="0.15">
      <c r="L9" s="276"/>
    </row>
    <row r="10" spans="1:17" x14ac:dyDescent="0.15">
      <c r="L10" s="276"/>
    </row>
    <row r="11" spans="1:17" x14ac:dyDescent="0.15">
      <c r="L11" s="276"/>
    </row>
    <row r="12" spans="1:17" x14ac:dyDescent="0.15">
      <c r="L12" s="276"/>
    </row>
    <row r="13" spans="1:17" x14ac:dyDescent="0.15">
      <c r="L13" s="276"/>
    </row>
    <row r="14" spans="1:17" x14ac:dyDescent="0.15">
      <c r="L14" s="276"/>
    </row>
    <row r="15" spans="1:17" x14ac:dyDescent="0.15">
      <c r="L15" s="276"/>
      <c r="Q15" t="s">
        <v>194</v>
      </c>
    </row>
    <row r="16" spans="1:17" x14ac:dyDescent="0.15">
      <c r="L16" s="276"/>
    </row>
    <row r="17" spans="12:12" x14ac:dyDescent="0.15">
      <c r="L17" s="276"/>
    </row>
    <row r="18" spans="12:12" x14ac:dyDescent="0.15">
      <c r="L18" s="276"/>
    </row>
    <row r="19" spans="12:12" x14ac:dyDescent="0.15">
      <c r="L19" s="276"/>
    </row>
    <row r="20" spans="12:12" x14ac:dyDescent="0.15">
      <c r="L20" s="276"/>
    </row>
    <row r="21" spans="12:12" x14ac:dyDescent="0.15">
      <c r="L21" s="276"/>
    </row>
    <row r="22" spans="12:12" x14ac:dyDescent="0.15">
      <c r="L22" s="276"/>
    </row>
    <row r="23" spans="12:12" x14ac:dyDescent="0.15">
      <c r="L23" s="276"/>
    </row>
    <row r="24" spans="12:12" x14ac:dyDescent="0.15">
      <c r="L24" s="276"/>
    </row>
    <row r="25" spans="12:12" x14ac:dyDescent="0.15">
      <c r="L25" s="276"/>
    </row>
  </sheetData>
  <mergeCells count="2">
    <mergeCell ref="L5:L25"/>
    <mergeCell ref="A1:L4"/>
  </mergeCells>
  <phoneticPr fontId="14" type="noConversion"/>
  <pageMargins left="0.75" right="0.75" top="1" bottom="1" header="0.50972222222222197" footer="0.50972222222222197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4</vt:i4>
      </vt:variant>
    </vt:vector>
  </HeadingPairs>
  <TitlesOfParts>
    <vt:vector size="15" baseType="lpstr">
      <vt:lpstr>首页</vt:lpstr>
      <vt:lpstr>产品资料</vt:lpstr>
      <vt:lpstr>供货商</vt:lpstr>
      <vt:lpstr>商品入库</vt:lpstr>
      <vt:lpstr>入库单打印</vt:lpstr>
      <vt:lpstr>领料部门</vt:lpstr>
      <vt:lpstr>商品出库</vt:lpstr>
      <vt:lpstr>领料单打印</vt:lpstr>
      <vt:lpstr>库存表</vt:lpstr>
      <vt:lpstr>月报表</vt:lpstr>
      <vt:lpstr>使用说明</vt:lpstr>
      <vt:lpstr>领料单打印!Print_Area</vt:lpstr>
      <vt:lpstr>入库单打印!Print_Area</vt:lpstr>
      <vt:lpstr>月报表!Print_Area</vt:lpstr>
      <vt:lpstr>qqq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会计与excel应用</dc:creator>
  <cp:lastModifiedBy>微软用户</cp:lastModifiedBy>
  <cp:lastPrinted>2018-12-13T15:22:00Z</cp:lastPrinted>
  <dcterms:created xsi:type="dcterms:W3CDTF">2008-08-24T11:48:00Z</dcterms:created>
  <dcterms:modified xsi:type="dcterms:W3CDTF">2020-12-07T07:10:01Z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