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5"/>
  <workbookPr/>
  <mc:AlternateContent xmlns:mc="http://schemas.openxmlformats.org/markup-compatibility/2006">
    <mc:Choice Requires="x15">
      <x15ac:absPath xmlns:x15ac="http://schemas.microsoft.com/office/spreadsheetml/2010/11/ac" url="/Users/yutinglan/Desktop/6月8日 分发 尘埃 25个/007/"/>
    </mc:Choice>
  </mc:AlternateContent>
  <xr:revisionPtr revIDLastSave="0" documentId="8_{0FD67A83-7231-2249-AF12-CD064312B342}" xr6:coauthVersionLast="34" xr6:coauthVersionMax="34" xr10:uidLastSave="{00000000-0000-0000-0000-000000000000}"/>
  <bookViews>
    <workbookView xWindow="0" yWindow="0" windowWidth="28800" windowHeight="18000" xr2:uid="{00000000-000D-0000-FFFF-FFFF00000000}"/>
  </bookViews>
  <sheets>
    <sheet name="封面" sheetId="6" r:id="rId1"/>
    <sheet name="成本核算表" sheetId="2" r:id="rId2"/>
    <sheet name="喷涂二科" sheetId="1" state="hidden" r:id="rId3"/>
    <sheet name="制造费用表" sheetId="5" r:id="rId4"/>
    <sheet name="原材料单价表" sheetId="3" r:id="rId5"/>
    <sheet name="工序单价表" sheetId="4" r:id="rId6"/>
  </sheets>
  <definedNames>
    <definedName name="_xlnm._FilterDatabase" localSheetId="1" hidden="1">成本核算表!$A$3:$FX$3</definedName>
  </definedNames>
  <calcPr calcId="162913"/>
</workbook>
</file>

<file path=xl/calcChain.xml><?xml version="1.0" encoding="utf-8"?>
<calcChain xmlns="http://schemas.openxmlformats.org/spreadsheetml/2006/main">
  <c r="BS163" i="1" l="1"/>
  <c r="AN163" i="1"/>
  <c r="BT163" i="1" s="1"/>
  <c r="H163" i="1"/>
  <c r="BS162" i="1"/>
  <c r="AN162" i="1"/>
  <c r="BT162" i="1" s="1"/>
  <c r="H162" i="1"/>
  <c r="BS161" i="1"/>
  <c r="AN161" i="1"/>
  <c r="BT161" i="1" s="1"/>
  <c r="H161" i="1"/>
  <c r="BS160" i="1"/>
  <c r="AN160" i="1"/>
  <c r="BT160" i="1" s="1"/>
  <c r="H160" i="1"/>
  <c r="BS159" i="1"/>
  <c r="AN159" i="1"/>
  <c r="BT159" i="1" s="1"/>
  <c r="H159" i="1"/>
  <c r="BS158" i="1"/>
  <c r="AN158" i="1"/>
  <c r="BT158" i="1" s="1"/>
  <c r="H158" i="1"/>
  <c r="BS156" i="1"/>
  <c r="I156" i="1"/>
  <c r="AN156" i="1" s="1"/>
  <c r="BT156" i="1" s="1"/>
  <c r="H156" i="1"/>
  <c r="BS155" i="1"/>
  <c r="AN155" i="1"/>
  <c r="BT155" i="1" s="1"/>
  <c r="H155" i="1"/>
  <c r="BS154" i="1"/>
  <c r="AN154" i="1"/>
  <c r="BT154" i="1" s="1"/>
  <c r="I154" i="1"/>
  <c r="H154" i="1"/>
  <c r="BS153" i="1"/>
  <c r="I153" i="1"/>
  <c r="AN153" i="1" s="1"/>
  <c r="BT153" i="1" s="1"/>
  <c r="H153" i="1"/>
  <c r="BT152" i="1"/>
  <c r="BS152" i="1"/>
  <c r="AN152" i="1"/>
  <c r="H152" i="1"/>
  <c r="BT151" i="1"/>
  <c r="BS151" i="1"/>
  <c r="AN151" i="1"/>
  <c r="H151" i="1"/>
  <c r="BT149" i="1"/>
  <c r="BS149" i="1"/>
  <c r="AN149" i="1"/>
  <c r="H149" i="1"/>
  <c r="BT148" i="1"/>
  <c r="BS148" i="1"/>
  <c r="AN148" i="1"/>
  <c r="H148" i="1"/>
  <c r="BT147" i="1"/>
  <c r="BS147" i="1"/>
  <c r="AN147" i="1"/>
  <c r="H147" i="1"/>
  <c r="BT146" i="1"/>
  <c r="BS146" i="1"/>
  <c r="AN146" i="1"/>
  <c r="H146" i="1"/>
  <c r="BT145" i="1"/>
  <c r="BS145" i="1"/>
  <c r="AN145" i="1"/>
  <c r="H145" i="1"/>
  <c r="BT144" i="1"/>
  <c r="BS144" i="1"/>
  <c r="AN144" i="1"/>
  <c r="H144" i="1"/>
  <c r="BT142" i="1"/>
  <c r="BS142" i="1"/>
  <c r="AN142" i="1"/>
  <c r="H142" i="1"/>
  <c r="BT141" i="1"/>
  <c r="BS141" i="1"/>
  <c r="AN141" i="1"/>
  <c r="H141" i="1"/>
  <c r="BT140" i="1"/>
  <c r="BS140" i="1"/>
  <c r="AN140" i="1"/>
  <c r="H140" i="1"/>
  <c r="BT139" i="1"/>
  <c r="BS139" i="1"/>
  <c r="AN139" i="1"/>
  <c r="H139" i="1"/>
  <c r="BT138" i="1"/>
  <c r="BS138" i="1"/>
  <c r="AN138" i="1"/>
  <c r="H138" i="1"/>
  <c r="BT137" i="1"/>
  <c r="BS137" i="1"/>
  <c r="AN137" i="1"/>
  <c r="H137" i="1"/>
  <c r="BT136" i="1"/>
  <c r="BS136" i="1"/>
  <c r="AN136" i="1"/>
  <c r="H136" i="1"/>
  <c r="BT135" i="1"/>
  <c r="BS135" i="1"/>
  <c r="AN135" i="1"/>
  <c r="H135" i="1"/>
  <c r="BT134" i="1"/>
  <c r="BS134" i="1"/>
  <c r="AN134" i="1"/>
  <c r="H134" i="1"/>
  <c r="BT133" i="1"/>
  <c r="BS133" i="1"/>
  <c r="AN133" i="1"/>
  <c r="H133" i="1"/>
  <c r="BT132" i="1"/>
  <c r="BS132" i="1"/>
  <c r="AN132" i="1"/>
  <c r="H132" i="1"/>
  <c r="BS130" i="1"/>
  <c r="AI130" i="1"/>
  <c r="AN130" i="1" s="1"/>
  <c r="BT130" i="1" s="1"/>
  <c r="H130" i="1"/>
  <c r="BS129" i="1"/>
  <c r="AI129" i="1"/>
  <c r="AN129" i="1" s="1"/>
  <c r="BT129" i="1" s="1"/>
  <c r="H129" i="1"/>
  <c r="BS128" i="1"/>
  <c r="AN128" i="1"/>
  <c r="BT128" i="1" s="1"/>
  <c r="AI128" i="1"/>
  <c r="H128" i="1"/>
  <c r="BS127" i="1"/>
  <c r="BN127" i="1"/>
  <c r="AI127" i="1"/>
  <c r="AN127" i="1" s="1"/>
  <c r="BT127" i="1" s="1"/>
  <c r="H127" i="1"/>
  <c r="BS126" i="1"/>
  <c r="AI126" i="1"/>
  <c r="AN126" i="1" s="1"/>
  <c r="BT126" i="1" s="1"/>
  <c r="H126" i="1"/>
  <c r="BN125" i="1"/>
  <c r="BS125" i="1" s="1"/>
  <c r="AI125" i="1"/>
  <c r="AN125" i="1" s="1"/>
  <c r="BT125" i="1" s="1"/>
  <c r="H125" i="1"/>
  <c r="BT123" i="1"/>
  <c r="BS123" i="1"/>
  <c r="AN123" i="1"/>
  <c r="H123" i="1"/>
  <c r="BT122" i="1"/>
  <c r="BS122" i="1"/>
  <c r="AN122" i="1"/>
  <c r="H122" i="1"/>
  <c r="BT121" i="1"/>
  <c r="BS121" i="1"/>
  <c r="AN121" i="1"/>
  <c r="H121" i="1"/>
  <c r="BT120" i="1"/>
  <c r="BS120" i="1"/>
  <c r="AN120" i="1"/>
  <c r="H120" i="1"/>
  <c r="BT119" i="1"/>
  <c r="BS119" i="1"/>
  <c r="AN119" i="1"/>
  <c r="H119" i="1"/>
  <c r="BT118" i="1"/>
  <c r="BS118" i="1"/>
  <c r="AN118" i="1"/>
  <c r="H118" i="1"/>
  <c r="BT116" i="1"/>
  <c r="BS116" i="1"/>
  <c r="AN116" i="1"/>
  <c r="H116" i="1"/>
  <c r="BT115" i="1"/>
  <c r="BS115" i="1"/>
  <c r="AN115" i="1"/>
  <c r="H115" i="1"/>
  <c r="BT114" i="1"/>
  <c r="BS114" i="1"/>
  <c r="AN114" i="1"/>
  <c r="H114" i="1"/>
  <c r="BT113" i="1"/>
  <c r="BS113" i="1"/>
  <c r="AN113" i="1"/>
  <c r="H113" i="1"/>
  <c r="BT112" i="1"/>
  <c r="BS112" i="1"/>
  <c r="AN112" i="1"/>
  <c r="H112" i="1"/>
  <c r="BT111" i="1"/>
  <c r="BS111" i="1"/>
  <c r="AN111" i="1"/>
  <c r="H111" i="1"/>
  <c r="BT110" i="1"/>
  <c r="BS110" i="1"/>
  <c r="AA110" i="1"/>
  <c r="AN110" i="1" s="1"/>
  <c r="H110" i="1"/>
  <c r="BS109" i="1"/>
  <c r="AA109" i="1"/>
  <c r="AN109" i="1" s="1"/>
  <c r="BT109" i="1" s="1"/>
  <c r="H109" i="1"/>
  <c r="BS108" i="1"/>
  <c r="AN108" i="1"/>
  <c r="BT108" i="1" s="1"/>
  <c r="H108" i="1"/>
  <c r="BS107" i="1"/>
  <c r="AN107" i="1"/>
  <c r="BT107" i="1" s="1"/>
  <c r="H107" i="1"/>
  <c r="BN106" i="1"/>
  <c r="BS106" i="1" s="1"/>
  <c r="BT106" i="1" s="1"/>
  <c r="AN106" i="1"/>
  <c r="H106" i="1"/>
  <c r="BS104" i="1"/>
  <c r="BN104" i="1"/>
  <c r="AA104" i="1"/>
  <c r="AN104" i="1" s="1"/>
  <c r="H104" i="1"/>
  <c r="BS103" i="1"/>
  <c r="AA103" i="1"/>
  <c r="AN103" i="1" s="1"/>
  <c r="BT103" i="1" s="1"/>
  <c r="H103" i="1"/>
  <c r="BS102" i="1"/>
  <c r="AN102" i="1"/>
  <c r="BT102" i="1" s="1"/>
  <c r="H102" i="1"/>
  <c r="BS101" i="1"/>
  <c r="AN101" i="1"/>
  <c r="BT101" i="1" s="1"/>
  <c r="H101" i="1"/>
  <c r="BS100" i="1"/>
  <c r="AN100" i="1"/>
  <c r="BT100" i="1" s="1"/>
  <c r="H100" i="1"/>
  <c r="BN99" i="1"/>
  <c r="BS99" i="1" s="1"/>
  <c r="BT99" i="1" s="1"/>
  <c r="AN99" i="1"/>
  <c r="H99" i="1"/>
  <c r="BS98" i="1"/>
  <c r="BT98" i="1" s="1"/>
  <c r="AN98" i="1"/>
  <c r="H98" i="1"/>
  <c r="BS97" i="1"/>
  <c r="AA97" i="1"/>
  <c r="AN97" i="1" s="1"/>
  <c r="BT97" i="1" s="1"/>
  <c r="H97" i="1"/>
  <c r="BT96" i="1"/>
  <c r="BS96" i="1"/>
  <c r="AN96" i="1"/>
  <c r="H96" i="1"/>
  <c r="BT95" i="1"/>
  <c r="BS95" i="1"/>
  <c r="AN95" i="1"/>
  <c r="H95" i="1"/>
  <c r="BT94" i="1"/>
  <c r="BS94" i="1"/>
  <c r="AN94" i="1"/>
  <c r="H94" i="1"/>
  <c r="BT93" i="1"/>
  <c r="BS93" i="1"/>
  <c r="AN93" i="1"/>
  <c r="H93" i="1"/>
  <c r="BT92" i="1"/>
  <c r="BS92" i="1"/>
  <c r="AN92" i="1"/>
  <c r="H92" i="1"/>
  <c r="BM91" i="1"/>
  <c r="BS91" i="1" s="1"/>
  <c r="BT91" i="1" s="1"/>
  <c r="AN91" i="1"/>
  <c r="H91" i="1"/>
  <c r="BM90" i="1"/>
  <c r="BS90" i="1" s="1"/>
  <c r="AN90" i="1"/>
  <c r="BT90" i="1" s="1"/>
  <c r="H90" i="1"/>
  <c r="BM89" i="1"/>
  <c r="BS89" i="1" s="1"/>
  <c r="BT89" i="1" s="1"/>
  <c r="AN89" i="1"/>
  <c r="H89" i="1"/>
  <c r="BS88" i="1"/>
  <c r="BT88" i="1" s="1"/>
  <c r="BM88" i="1"/>
  <c r="AN88" i="1"/>
  <c r="H88" i="1"/>
  <c r="BL87" i="1"/>
  <c r="BS87" i="1" s="1"/>
  <c r="BT87" i="1" s="1"/>
  <c r="AA87" i="1"/>
  <c r="AN87" i="1" s="1"/>
  <c r="H87" i="1"/>
  <c r="BL86" i="1"/>
  <c r="BS86" i="1" s="1"/>
  <c r="BI86" i="1"/>
  <c r="AA86" i="1"/>
  <c r="AN86" i="1" s="1"/>
  <c r="H86" i="1"/>
  <c r="BS85" i="1"/>
  <c r="AN85" i="1"/>
  <c r="BT85" i="1" s="1"/>
  <c r="H85" i="1"/>
  <c r="BL84" i="1"/>
  <c r="BI84" i="1"/>
  <c r="BS84" i="1" s="1"/>
  <c r="AA84" i="1"/>
  <c r="AN84" i="1" s="1"/>
  <c r="BT84" i="1" s="1"/>
  <c r="H84" i="1"/>
  <c r="BL83" i="1"/>
  <c r="BI83" i="1"/>
  <c r="BS83" i="1" s="1"/>
  <c r="BT83" i="1" s="1"/>
  <c r="AN83" i="1"/>
  <c r="Y83" i="1"/>
  <c r="H83" i="1"/>
  <c r="BS82" i="1"/>
  <c r="BT82" i="1" s="1"/>
  <c r="AN82" i="1"/>
  <c r="H82" i="1"/>
  <c r="BS81" i="1"/>
  <c r="BM81" i="1"/>
  <c r="BL81" i="1"/>
  <c r="BI81" i="1"/>
  <c r="AN81" i="1"/>
  <c r="BT81" i="1" s="1"/>
  <c r="H81" i="1"/>
  <c r="BM80" i="1"/>
  <c r="BS80" i="1" s="1"/>
  <c r="BL80" i="1"/>
  <c r="BI80" i="1"/>
  <c r="AN80" i="1"/>
  <c r="BT80" i="1" s="1"/>
  <c r="H80" i="1"/>
  <c r="BN78" i="1"/>
  <c r="BG78" i="1"/>
  <c r="BS78" i="1" s="1"/>
  <c r="Y78" i="1"/>
  <c r="V78" i="1"/>
  <c r="AN78" i="1" s="1"/>
  <c r="H78" i="1"/>
  <c r="BN77" i="1"/>
  <c r="BG77" i="1"/>
  <c r="BS77" i="1" s="1"/>
  <c r="Y77" i="1"/>
  <c r="AN77" i="1" s="1"/>
  <c r="H77" i="1"/>
  <c r="BT76" i="1"/>
  <c r="BN76" i="1"/>
  <c r="BG76" i="1"/>
  <c r="BS76" i="1" s="1"/>
  <c r="AN76" i="1"/>
  <c r="Y76" i="1"/>
  <c r="V76" i="1"/>
  <c r="H76" i="1"/>
  <c r="BN75" i="1"/>
  <c r="BG75" i="1"/>
  <c r="BS75" i="1" s="1"/>
  <c r="BT75" i="1" s="1"/>
  <c r="AN75" i="1"/>
  <c r="Y75" i="1"/>
  <c r="H75" i="1"/>
  <c r="BS73" i="1"/>
  <c r="BA73" i="1"/>
  <c r="AX73" i="1"/>
  <c r="AP73" i="1"/>
  <c r="AN73" i="1"/>
  <c r="H73" i="1"/>
  <c r="BG72" i="1"/>
  <c r="BS72" i="1" s="1"/>
  <c r="BA72" i="1"/>
  <c r="AX72" i="1"/>
  <c r="AN72" i="1"/>
  <c r="H72" i="1"/>
  <c r="BG71" i="1"/>
  <c r="BA71" i="1"/>
  <c r="BS71" i="1" s="1"/>
  <c r="AP71" i="1"/>
  <c r="AN71" i="1"/>
  <c r="H71" i="1"/>
  <c r="BG70" i="1"/>
  <c r="BA70" i="1"/>
  <c r="AX70" i="1"/>
  <c r="AP70" i="1"/>
  <c r="BS70" i="1" s="1"/>
  <c r="BT70" i="1" s="1"/>
  <c r="AN70" i="1"/>
  <c r="H70" i="1"/>
  <c r="BT69" i="1"/>
  <c r="BG69" i="1"/>
  <c r="BA69" i="1"/>
  <c r="AP69" i="1"/>
  <c r="BS69" i="1" s="1"/>
  <c r="AN69" i="1"/>
  <c r="H69" i="1"/>
  <c r="BG68" i="1"/>
  <c r="BA68" i="1"/>
  <c r="AX68" i="1"/>
  <c r="AP68" i="1"/>
  <c r="BS68" i="1" s="1"/>
  <c r="BT68" i="1" s="1"/>
  <c r="AN68" i="1"/>
  <c r="H68" i="1"/>
  <c r="BS67" i="1"/>
  <c r="BT67" i="1" s="1"/>
  <c r="AN67" i="1"/>
  <c r="H67" i="1"/>
  <c r="BS66" i="1"/>
  <c r="BT66" i="1" s="1"/>
  <c r="AN66" i="1"/>
  <c r="H66" i="1"/>
  <c r="BS65" i="1"/>
  <c r="BT65" i="1" s="1"/>
  <c r="AN65" i="1"/>
  <c r="H65" i="1"/>
  <c r="BS64" i="1"/>
  <c r="BT64" i="1" s="1"/>
  <c r="AN64" i="1"/>
  <c r="H64" i="1"/>
  <c r="BS63" i="1"/>
  <c r="BT63" i="1" s="1"/>
  <c r="AN63" i="1"/>
  <c r="H63" i="1"/>
  <c r="BS61" i="1"/>
  <c r="BT61" i="1" s="1"/>
  <c r="AN61" i="1"/>
  <c r="H61" i="1"/>
  <c r="BS60" i="1"/>
  <c r="BT60" i="1" s="1"/>
  <c r="AN60" i="1"/>
  <c r="H60" i="1"/>
  <c r="BS59" i="1"/>
  <c r="BT59" i="1" s="1"/>
  <c r="AN59" i="1"/>
  <c r="H59" i="1"/>
  <c r="BS58" i="1"/>
  <c r="BT58" i="1" s="1"/>
  <c r="AN58" i="1"/>
  <c r="H58" i="1"/>
  <c r="BS57" i="1"/>
  <c r="BT57" i="1" s="1"/>
  <c r="AN57" i="1"/>
  <c r="H57" i="1"/>
  <c r="BS55" i="1"/>
  <c r="BT55" i="1" s="1"/>
  <c r="AN55" i="1"/>
  <c r="H55" i="1"/>
  <c r="BS54" i="1"/>
  <c r="BT54" i="1" s="1"/>
  <c r="AN54" i="1"/>
  <c r="H54" i="1"/>
  <c r="BS53" i="1"/>
  <c r="BT53" i="1" s="1"/>
  <c r="AN53" i="1"/>
  <c r="H53" i="1"/>
  <c r="BS52" i="1"/>
  <c r="BT52" i="1" s="1"/>
  <c r="AN52" i="1"/>
  <c r="H52" i="1"/>
  <c r="BS51" i="1"/>
  <c r="BT51" i="1" s="1"/>
  <c r="AN51" i="1"/>
  <c r="H51" i="1"/>
  <c r="BS50" i="1"/>
  <c r="BT50" i="1" s="1"/>
  <c r="AN50" i="1"/>
  <c r="H50" i="1"/>
  <c r="BS48" i="1"/>
  <c r="BT48" i="1" s="1"/>
  <c r="AN48" i="1"/>
  <c r="H48" i="1"/>
  <c r="BS47" i="1"/>
  <c r="BT47" i="1" s="1"/>
  <c r="AN47" i="1"/>
  <c r="H47" i="1"/>
  <c r="BS46" i="1"/>
  <c r="BT46" i="1" s="1"/>
  <c r="AT46" i="1"/>
  <c r="AN46" i="1"/>
  <c r="H46" i="1"/>
  <c r="AT45" i="1"/>
  <c r="BS45" i="1" s="1"/>
  <c r="BT45" i="1" s="1"/>
  <c r="AN45" i="1"/>
  <c r="H45" i="1"/>
  <c r="BS44" i="1"/>
  <c r="AN44" i="1"/>
  <c r="BT44" i="1" s="1"/>
  <c r="H44" i="1"/>
  <c r="AT43" i="1"/>
  <c r="BS43" i="1" s="1"/>
  <c r="AN43" i="1"/>
  <c r="BT43" i="1" s="1"/>
  <c r="H43" i="1"/>
  <c r="AT42" i="1"/>
  <c r="BS42" i="1" s="1"/>
  <c r="BT42" i="1" s="1"/>
  <c r="AN42" i="1"/>
  <c r="H42" i="1"/>
  <c r="BS41" i="1"/>
  <c r="BT41" i="1" s="1"/>
  <c r="AN41" i="1"/>
  <c r="H41" i="1"/>
  <c r="BS40" i="1"/>
  <c r="BT40" i="1" s="1"/>
  <c r="AN40" i="1"/>
  <c r="H40" i="1"/>
  <c r="BS39" i="1"/>
  <c r="BT39" i="1" s="1"/>
  <c r="AT39" i="1"/>
  <c r="AN39" i="1"/>
  <c r="H39" i="1"/>
  <c r="BT38" i="1"/>
  <c r="BS38" i="1"/>
  <c r="AN38" i="1"/>
  <c r="H38" i="1"/>
  <c r="BT36" i="1"/>
  <c r="BS36" i="1"/>
  <c r="AN36" i="1"/>
  <c r="H36" i="1"/>
  <c r="BT35" i="1"/>
  <c r="BS35" i="1"/>
  <c r="AN35" i="1"/>
  <c r="H35" i="1"/>
  <c r="BT34" i="1"/>
  <c r="BS34" i="1"/>
  <c r="AN34" i="1"/>
  <c r="H34" i="1"/>
  <c r="BT33" i="1"/>
  <c r="BS33" i="1"/>
  <c r="AN33" i="1"/>
  <c r="H33" i="1"/>
  <c r="BT32" i="1"/>
  <c r="BS32" i="1"/>
  <c r="AN32" i="1"/>
  <c r="H32" i="1"/>
  <c r="BT31" i="1"/>
  <c r="BS31" i="1"/>
  <c r="AN31" i="1"/>
  <c r="H31" i="1"/>
  <c r="BT30" i="1"/>
  <c r="BS30" i="1"/>
  <c r="AN30" i="1"/>
  <c r="H30" i="1"/>
  <c r="BT28" i="1"/>
  <c r="BS28" i="1"/>
  <c r="AN28" i="1"/>
  <c r="H28" i="1"/>
  <c r="BT27" i="1"/>
  <c r="BS27" i="1"/>
  <c r="AN27" i="1"/>
  <c r="H27" i="1"/>
  <c r="BT26" i="1"/>
  <c r="BS26" i="1"/>
  <c r="AN26" i="1"/>
  <c r="H26" i="1"/>
  <c r="BT25" i="1"/>
  <c r="BS25" i="1"/>
  <c r="AN25" i="1"/>
  <c r="H25" i="1"/>
  <c r="BT24" i="1"/>
  <c r="BS24" i="1"/>
  <c r="AN24" i="1"/>
  <c r="H24" i="1"/>
  <c r="BT23" i="1"/>
  <c r="BS23" i="1"/>
  <c r="AN23" i="1"/>
  <c r="H23" i="1"/>
  <c r="BT21" i="1"/>
  <c r="BS21" i="1"/>
  <c r="AN21" i="1"/>
  <c r="H21" i="1"/>
  <c r="BT20" i="1"/>
  <c r="BS20" i="1"/>
  <c r="AN20" i="1"/>
  <c r="H20" i="1"/>
  <c r="BT19" i="1"/>
  <c r="BS19" i="1"/>
  <c r="AN19" i="1"/>
  <c r="H19" i="1"/>
  <c r="BT18" i="1"/>
  <c r="BS18" i="1"/>
  <c r="AN18" i="1"/>
  <c r="H18" i="1"/>
  <c r="BT17" i="1"/>
  <c r="BS17" i="1"/>
  <c r="AN17" i="1"/>
  <c r="H17" i="1"/>
  <c r="BT16" i="1"/>
  <c r="BS16" i="1"/>
  <c r="AN16" i="1"/>
  <c r="H16" i="1"/>
  <c r="BT14" i="1"/>
  <c r="BS14" i="1"/>
  <c r="AN14" i="1"/>
  <c r="H14" i="1"/>
  <c r="BT13" i="1"/>
  <c r="BS13" i="1"/>
  <c r="AN13" i="1"/>
  <c r="H13" i="1"/>
  <c r="BT12" i="1"/>
  <c r="BS12" i="1"/>
  <c r="AN12" i="1"/>
  <c r="H12" i="1"/>
  <c r="BT11" i="1"/>
  <c r="BS11" i="1"/>
  <c r="AN11" i="1"/>
  <c r="H11" i="1"/>
  <c r="BT10" i="1"/>
  <c r="BS10" i="1"/>
  <c r="AN10" i="1"/>
  <c r="H10" i="1"/>
  <c r="AQ8" i="1"/>
  <c r="AP8" i="1"/>
  <c r="BS8" i="1" s="1"/>
  <c r="AN8" i="1"/>
  <c r="BT8" i="1" s="1"/>
  <c r="H8" i="1"/>
  <c r="AP7" i="1"/>
  <c r="BS7" i="1" s="1"/>
  <c r="BT7" i="1" s="1"/>
  <c r="AN7" i="1"/>
  <c r="H7" i="1"/>
  <c r="BS6" i="1"/>
  <c r="AQ6" i="1"/>
  <c r="AP6" i="1"/>
  <c r="AN6" i="1"/>
  <c r="BT6" i="1" s="1"/>
  <c r="H6" i="1"/>
  <c r="AQ5" i="1"/>
  <c r="AP5" i="1"/>
  <c r="BS5" i="1" s="1"/>
  <c r="AN5" i="1"/>
  <c r="BT5" i="1" s="1"/>
  <c r="H5" i="1"/>
  <c r="BS4" i="1"/>
  <c r="AQ4" i="1"/>
  <c r="AP4" i="1"/>
  <c r="AN4" i="1"/>
  <c r="H4" i="1"/>
  <c r="AQ3" i="1"/>
  <c r="AP3" i="1"/>
  <c r="BS3" i="1" s="1"/>
  <c r="AN3" i="1"/>
  <c r="H3" i="1"/>
  <c r="BT73" i="1" l="1"/>
  <c r="BT71" i="1"/>
  <c r="BT104" i="1"/>
  <c r="BT3" i="1"/>
  <c r="BT4" i="1"/>
  <c r="BT72" i="1"/>
  <c r="BT77" i="1"/>
  <c r="BT78" i="1"/>
  <c r="BT8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X3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投入合计</t>
        </r>
        <r>
          <rPr>
            <sz val="9"/>
            <rFont val="Tahoma"/>
            <family val="2"/>
          </rPr>
          <t>-</t>
        </r>
        <r>
          <rPr>
            <sz val="9"/>
            <rFont val="宋体"/>
            <family val="3"/>
            <charset val="134"/>
          </rPr>
          <t>产出</t>
        </r>
        <r>
          <rPr>
            <sz val="9"/>
            <rFont val="Tahoma"/>
            <family val="2"/>
          </rPr>
          <t>=</t>
        </r>
        <r>
          <rPr>
            <sz val="9"/>
            <rFont val="宋体"/>
            <family val="3"/>
            <charset val="134"/>
          </rPr>
          <t>理论在制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BT1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投入合计</t>
        </r>
        <r>
          <rPr>
            <sz val="9"/>
            <rFont val="Tahoma"/>
            <family val="2"/>
          </rPr>
          <t>-</t>
        </r>
        <r>
          <rPr>
            <sz val="9"/>
            <rFont val="宋体"/>
            <family val="3"/>
            <charset val="134"/>
          </rPr>
          <t>产出</t>
        </r>
        <r>
          <rPr>
            <sz val="9"/>
            <rFont val="Tahoma"/>
            <family val="2"/>
          </rPr>
          <t>=</t>
        </r>
        <r>
          <rPr>
            <sz val="9"/>
            <rFont val="宋体"/>
            <family val="3"/>
            <charset val="134"/>
          </rPr>
          <t>理论在制</t>
        </r>
      </text>
    </comment>
  </commentList>
</comments>
</file>

<file path=xl/sharedStrings.xml><?xml version="1.0" encoding="utf-8"?>
<sst xmlns="http://schemas.openxmlformats.org/spreadsheetml/2006/main" count="578" uniqueCount="261">
  <si>
    <t>成本核算系统</t>
  </si>
  <si>
    <t>车间成本核算明细表</t>
  </si>
  <si>
    <t>序号</t>
  </si>
  <si>
    <t>层次</t>
  </si>
  <si>
    <t>车型</t>
  </si>
  <si>
    <t>产品件号</t>
  </si>
  <si>
    <t>产品名称</t>
  </si>
  <si>
    <t>状态</t>
  </si>
  <si>
    <t>产品来源</t>
  </si>
  <si>
    <t>单重</t>
  </si>
  <si>
    <t>物料需求区域划分</t>
  </si>
  <si>
    <t>原材料</t>
  </si>
  <si>
    <t>人工</t>
  </si>
  <si>
    <t>原材料成本小计</t>
  </si>
  <si>
    <t>直接人工成本</t>
  </si>
  <si>
    <t>绩效等摊销</t>
  </si>
  <si>
    <t>制造费用</t>
  </si>
  <si>
    <t>期初结余</t>
  </si>
  <si>
    <t>合计</t>
  </si>
  <si>
    <t>原材料名称</t>
  </si>
  <si>
    <t>单价</t>
  </si>
  <si>
    <t>供应商名称</t>
  </si>
  <si>
    <t>单耗</t>
  </si>
  <si>
    <t>工序名称</t>
  </si>
  <si>
    <t>工价</t>
  </si>
  <si>
    <t>计划投入</t>
  </si>
  <si>
    <t>实际投入</t>
  </si>
  <si>
    <t>报废</t>
  </si>
  <si>
    <t>差值</t>
  </si>
  <si>
    <t>产出</t>
  </si>
  <si>
    <t>理论在制</t>
  </si>
  <si>
    <t>涂装车间投入产出表</t>
  </si>
  <si>
    <t>投入合计</t>
  </si>
  <si>
    <t>产出合计</t>
  </si>
  <si>
    <t>标准工时</t>
  </si>
  <si>
    <t>实动工时</t>
  </si>
  <si>
    <t>公司批号</t>
  </si>
  <si>
    <t>计划批号</t>
  </si>
  <si>
    <t>产品型号</t>
  </si>
  <si>
    <t>物料代码</t>
  </si>
  <si>
    <t>物料名称</t>
  </si>
  <si>
    <t>计划数</t>
  </si>
  <si>
    <t>期初投入</t>
  </si>
  <si>
    <t>投入</t>
  </si>
  <si>
    <t>WMQ1012501</t>
  </si>
  <si>
    <t xml:space="preserve">1509-E </t>
  </si>
  <si>
    <t>MQ22060798</t>
  </si>
  <si>
    <t>后框上中档</t>
  </si>
  <si>
    <t>MQ22060799</t>
  </si>
  <si>
    <t>后框中下档</t>
  </si>
  <si>
    <t>MQ22060800</t>
  </si>
  <si>
    <t>后框立柱</t>
  </si>
  <si>
    <t>MQ22060801</t>
  </si>
  <si>
    <t>前框组件</t>
  </si>
  <si>
    <t>MQ22060802</t>
  </si>
  <si>
    <t>侧框组件</t>
  </si>
  <si>
    <t>MQ22060803</t>
  </si>
  <si>
    <t>拉档</t>
  </si>
  <si>
    <t>WMQ1012901</t>
  </si>
  <si>
    <t>MQ22060660</t>
  </si>
  <si>
    <t>侧框</t>
  </si>
  <si>
    <t>WMQ1014401</t>
  </si>
  <si>
    <t>129-CH</t>
  </si>
  <si>
    <t>MQ22060620</t>
  </si>
  <si>
    <t>护栏</t>
  </si>
  <si>
    <t>MQ22060621</t>
  </si>
  <si>
    <t>129E</t>
  </si>
  <si>
    <t>WC13237501</t>
  </si>
  <si>
    <t>C701</t>
  </si>
  <si>
    <t>MQ22020505</t>
  </si>
  <si>
    <t>摇摆底座左</t>
  </si>
  <si>
    <t>MQ22020506</t>
  </si>
  <si>
    <t>支撑腿组件1 左</t>
  </si>
  <si>
    <t>MQ22020507</t>
  </si>
  <si>
    <t>支撑腿组件2</t>
  </si>
  <si>
    <t>MQ22020510</t>
  </si>
  <si>
    <t>止摇板</t>
  </si>
  <si>
    <t>MQ22020511</t>
  </si>
  <si>
    <t>支撑横档</t>
  </si>
  <si>
    <t>MQ22020512</t>
  </si>
  <si>
    <t>摇摆底座 右</t>
  </si>
  <si>
    <t>032011081001</t>
  </si>
  <si>
    <t>1509-N</t>
  </si>
  <si>
    <t>WMQ1013901</t>
  </si>
  <si>
    <t>03MB02(灰色）</t>
  </si>
  <si>
    <t>MQ22060266</t>
  </si>
  <si>
    <t>03MB02托盘 348*222*12 (毛) 层压板 (白色)</t>
  </si>
  <si>
    <t>MQ22060267</t>
  </si>
  <si>
    <t>03MB02踏脚板组件 (毛) (白色)</t>
  </si>
  <si>
    <t>MQ22060268</t>
  </si>
  <si>
    <t>03MB02 坐面板组件　（毛） (白色)</t>
  </si>
  <si>
    <t>MQ22060269</t>
  </si>
  <si>
    <t>03MB02 左扶手　（毛） A1 (白色)</t>
  </si>
  <si>
    <t>MQ22060270</t>
  </si>
  <si>
    <t>03MB02 右扶手　（毛） (白色)</t>
  </si>
  <si>
    <t>MQ22060271</t>
  </si>
  <si>
    <t>NEW 03MB02椅脚(毛坯件) (白色)</t>
  </si>
  <si>
    <t>MQ22060272</t>
  </si>
  <si>
    <t>NEW 03MB02椅上体(毛坯件) (白色)</t>
  </si>
  <si>
    <t>WC13188702     WC13188803</t>
  </si>
  <si>
    <t>LMY2010</t>
  </si>
  <si>
    <t>MQ22060736</t>
  </si>
  <si>
    <t>椅侧框</t>
  </si>
  <si>
    <t>MQ22060737</t>
  </si>
  <si>
    <t>MQ22060738</t>
  </si>
  <si>
    <t>椅座面</t>
  </si>
  <si>
    <t>MQ22060739</t>
  </si>
  <si>
    <t>椅靠背</t>
  </si>
  <si>
    <t>MQ22060740</t>
  </si>
  <si>
    <t>椅连接横档</t>
  </si>
  <si>
    <t>MQ22060741</t>
  </si>
  <si>
    <t>桌侧框</t>
  </si>
  <si>
    <t>MQ22060742</t>
  </si>
  <si>
    <t>MQ22060743</t>
  </si>
  <si>
    <t>侧框封边条</t>
  </si>
  <si>
    <t>MQ22060744</t>
  </si>
  <si>
    <t>脚踏板</t>
  </si>
  <si>
    <t>MQ22060745</t>
  </si>
  <si>
    <t>桌连接杆1</t>
  </si>
  <si>
    <t>MQ22060746</t>
  </si>
  <si>
    <t>桌连接杆2</t>
  </si>
  <si>
    <t xml:space="preserve"> 前框组件</t>
  </si>
  <si>
    <t xml:space="preserve"> 侧框组件</t>
  </si>
  <si>
    <t>WMQ1013703</t>
  </si>
  <si>
    <t>0101-A</t>
  </si>
  <si>
    <t>MQ22060847</t>
  </si>
  <si>
    <t>M0101-B左侧框 新西兰松 (毛坯件) 桦木</t>
  </si>
  <si>
    <t>MQ22060848</t>
  </si>
  <si>
    <t>M0101-B右侧框 新西兰松 (毛坯件)</t>
  </si>
  <si>
    <t>MQ22060849</t>
  </si>
  <si>
    <t>M0101-B前框 新西兰松 (毛坯件) 桦木</t>
  </si>
  <si>
    <t>MQ22060850</t>
  </si>
  <si>
    <t>M0101-B后框 新西兰松 (毛坯件)</t>
  </si>
  <si>
    <t>MQ22060846</t>
  </si>
  <si>
    <t>M0101-B床板 新西兰松 (毛坯件)</t>
  </si>
  <si>
    <t>0101-B</t>
  </si>
  <si>
    <t>1509-E</t>
  </si>
  <si>
    <t>MQ11002004</t>
  </si>
  <si>
    <t>MC710</t>
  </si>
  <si>
    <t>MQ22061078</t>
  </si>
  <si>
    <t>MC710A 侧框组件 (毛坯件)</t>
  </si>
  <si>
    <t>MQ22061079</t>
  </si>
  <si>
    <t>MC710A 前框组件 (毛坯件)</t>
  </si>
  <si>
    <t>MQ22061080</t>
  </si>
  <si>
    <t>MC710A 后框组件 (毛坯件)</t>
  </si>
  <si>
    <t>MQ22061081</t>
  </si>
  <si>
    <t>MC710A 床板组件 (毛坯件)</t>
  </si>
  <si>
    <t>1050-CH</t>
  </si>
  <si>
    <t>前框</t>
  </si>
  <si>
    <t>后框</t>
  </si>
  <si>
    <t>床用侧框</t>
  </si>
  <si>
    <t>前后框上档</t>
  </si>
  <si>
    <t>床用前立柱</t>
  </si>
  <si>
    <t>床用后立柱</t>
  </si>
  <si>
    <t>后补前立柱</t>
  </si>
  <si>
    <t>后补后立柱</t>
  </si>
  <si>
    <t>合用立柱</t>
  </si>
  <si>
    <t>尿布架侧框</t>
  </si>
  <si>
    <t>合用侧框</t>
  </si>
  <si>
    <t>后上框</t>
  </si>
  <si>
    <t>横档1</t>
  </si>
  <si>
    <t>横档2</t>
  </si>
  <si>
    <t>前中横档</t>
  </si>
  <si>
    <t>中连接档</t>
  </si>
  <si>
    <t>后连接档</t>
  </si>
  <si>
    <t>前上档</t>
  </si>
  <si>
    <t>前下档</t>
  </si>
  <si>
    <t>托条</t>
  </si>
  <si>
    <t>把手</t>
  </si>
  <si>
    <t>抽屉面板</t>
  </si>
  <si>
    <t>左侧框</t>
  </si>
  <si>
    <t>右侧框</t>
  </si>
  <si>
    <t>后档</t>
  </si>
  <si>
    <t>WC13188601</t>
  </si>
  <si>
    <t>桌侧左</t>
  </si>
  <si>
    <t>桌侧右</t>
  </si>
  <si>
    <t>椅侧左</t>
  </si>
  <si>
    <t>椅侧右</t>
  </si>
  <si>
    <t>靠背组件</t>
  </si>
  <si>
    <t>座面组件</t>
  </si>
  <si>
    <t>桌连接1</t>
  </si>
  <si>
    <t>桌连接2</t>
  </si>
  <si>
    <t>封边条</t>
  </si>
  <si>
    <t>椅连接档</t>
  </si>
  <si>
    <t>踏脚板</t>
  </si>
  <si>
    <t>C701摇摆底座左(毛坯件)</t>
  </si>
  <si>
    <t>C701支撑腿组件1 左(毛坯件)</t>
  </si>
  <si>
    <t>C701支撑腿组件2 左(毛坯件)</t>
  </si>
  <si>
    <t>C701止摇板(毛坯件)</t>
  </si>
  <si>
    <t>C701支撑横档(毛坯件)</t>
  </si>
  <si>
    <t>C701摇摆底座 右(毛坯件)</t>
  </si>
  <si>
    <t>WMQ1016301</t>
  </si>
  <si>
    <t>1409-B</t>
  </si>
  <si>
    <t>MQ22060751</t>
  </si>
  <si>
    <t>LC1409-B 后框立柱 (毛坯件)</t>
  </si>
  <si>
    <t>MQ22060758</t>
  </si>
  <si>
    <t>LC1409-B 后框上档部件 (毛坯件)</t>
  </si>
  <si>
    <t>MQ22060772</t>
  </si>
  <si>
    <t>LC1409-B 侧框组件 (毛坯件)新</t>
  </si>
  <si>
    <t>MQ22060773</t>
  </si>
  <si>
    <t>LC1409-B 后框组件 (毛坯件)新</t>
  </si>
  <si>
    <t>MQ22060774</t>
  </si>
  <si>
    <t>LC1409-B 前框组件 (毛坯件)新</t>
  </si>
  <si>
    <t>MQ22060775</t>
  </si>
  <si>
    <t>LC1409-B 拉档组件 (毛坯件)新</t>
  </si>
  <si>
    <t>WMQ1014501</t>
  </si>
  <si>
    <t>15210-A</t>
  </si>
  <si>
    <t>MQ22061096</t>
  </si>
  <si>
    <t xml:space="preserve"> 床后框组件</t>
  </si>
  <si>
    <t>MQ22061097</t>
  </si>
  <si>
    <t>床前框组件</t>
  </si>
  <si>
    <t>MQ22061098</t>
  </si>
  <si>
    <t>床侧框组件</t>
  </si>
  <si>
    <t>MQ22061099</t>
  </si>
  <si>
    <t xml:space="preserve"> 尿布架前后框组件</t>
  </si>
  <si>
    <t>MQ22061101</t>
  </si>
  <si>
    <t>尿布架侧框上组件</t>
  </si>
  <si>
    <t>MQ22061102</t>
  </si>
  <si>
    <t>尿布架侧框上下横档</t>
  </si>
  <si>
    <t>MQ22061108</t>
  </si>
  <si>
    <t xml:space="preserve">尿布架隔板托条 </t>
  </si>
  <si>
    <t>MQ22061104</t>
  </si>
  <si>
    <t>前框左立柱</t>
  </si>
  <si>
    <t>MQ22061105</t>
  </si>
  <si>
    <t xml:space="preserve"> 前框右立柱</t>
  </si>
  <si>
    <t>MQ22061106</t>
  </si>
  <si>
    <t>后框左立柱</t>
  </si>
  <si>
    <t>MQ22061107</t>
  </si>
  <si>
    <t>后框右立柱</t>
  </si>
  <si>
    <t>MQ22060893</t>
  </si>
  <si>
    <t>LC1509-N 后框上中档组件新 (毛坯件)</t>
  </si>
  <si>
    <t>MQ22060894</t>
  </si>
  <si>
    <t>LC1509-N 后框中下档组件新 (毛坯件)</t>
  </si>
  <si>
    <t>MQ22060895</t>
  </si>
  <si>
    <t>LC1509-N 后框立柱新 (毛坯件)</t>
  </si>
  <si>
    <t>MQ22060896</t>
  </si>
  <si>
    <t>LC1509-N 前框组件新 (毛坯件)</t>
  </si>
  <si>
    <t>MQ22060897</t>
  </si>
  <si>
    <t>LC1509-N 侧框组件新 (毛坯件)</t>
  </si>
  <si>
    <t>MQ22060898</t>
  </si>
  <si>
    <t>LC1509-N 拉档新 (毛坯件)</t>
  </si>
  <si>
    <t>1509-WAL</t>
  </si>
  <si>
    <t>设备成本</t>
  </si>
  <si>
    <t>模具成本</t>
  </si>
  <si>
    <t>低值易耗品摊销</t>
  </si>
  <si>
    <t>辅料摊销</t>
  </si>
  <si>
    <t>管理及杂工工资</t>
  </si>
  <si>
    <t>包装摊销</t>
  </si>
  <si>
    <t>保险费用</t>
  </si>
  <si>
    <t>其他费用</t>
  </si>
  <si>
    <t>设备名称</t>
  </si>
  <si>
    <t>规格型号</t>
  </si>
  <si>
    <t>功率</t>
  </si>
  <si>
    <t>购入价格</t>
  </si>
  <si>
    <t>购入时间</t>
  </si>
  <si>
    <t>固定资产折旧摊销</t>
  </si>
  <si>
    <t>维修保养费</t>
  </si>
  <si>
    <t>能耗</t>
  </si>
  <si>
    <t>模具名称</t>
  </si>
  <si>
    <t>单个模具摊销</t>
  </si>
  <si>
    <t>本月模具摊销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</si>
</sst>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0_);[Red]\(0\)"/>
    <numFmt numFmtId="181" formatCode="0_ "/>
  </numFmts>
  <fonts count="16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6"/>
      <color rgb="FFFF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20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28"/>
      <color theme="9" tint="-0.249977111117893"/>
      <name val="微软雅黑"/>
      <family val="2"/>
      <charset val="134"/>
    </font>
    <font>
      <sz val="28"/>
      <color theme="9" tint="-0.249977111117893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Tahoma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EF9F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 wrapText="1"/>
    </xf>
    <xf numFmtId="0" fontId="0" fillId="2" borderId="4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58" fontId="7" fillId="0" borderId="3" xfId="0" applyNumberFormat="1" applyFont="1" applyFill="1" applyBorder="1" applyAlignment="1">
      <alignment horizontal="center" vertical="center" wrapText="1"/>
    </xf>
    <xf numFmtId="58" fontId="7" fillId="0" borderId="2" xfId="0" applyNumberFormat="1" applyFont="1" applyFill="1" applyBorder="1" applyAlignment="1">
      <alignment horizontal="center" vertical="center" wrapText="1"/>
    </xf>
    <xf numFmtId="180" fontId="0" fillId="2" borderId="2" xfId="0" applyNumberForma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180" fontId="0" fillId="2" borderId="2" xfId="0" applyNumberFormat="1" applyFill="1" applyBorder="1" applyAlignment="1">
      <alignment horizontal="center" vertical="center"/>
    </xf>
    <xf numFmtId="180" fontId="0" fillId="2" borderId="4" xfId="0" applyNumberFormat="1" applyFill="1" applyBorder="1" applyAlignment="1">
      <alignment vertical="center"/>
    </xf>
    <xf numFmtId="180" fontId="0" fillId="2" borderId="6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81" fontId="0" fillId="2" borderId="2" xfId="0" applyNumberFormat="1" applyFill="1" applyBorder="1" applyAlignment="1">
      <alignment vertical="center"/>
    </xf>
    <xf numFmtId="181" fontId="0" fillId="2" borderId="2" xfId="0" applyNumberFormat="1" applyFill="1" applyBorder="1" applyAlignment="1">
      <alignment horizontal="center" vertical="center"/>
    </xf>
    <xf numFmtId="181" fontId="0" fillId="2" borderId="6" xfId="0" applyNumberForma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6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5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5" fillId="0" borderId="6" xfId="0" applyFont="1" applyBorder="1">
      <alignment vertical="center"/>
    </xf>
    <xf numFmtId="0" fontId="0" fillId="0" borderId="6" xfId="0" applyBorder="1" applyAlignment="1">
      <alignment horizontal="left" vertical="center"/>
    </xf>
    <xf numFmtId="180" fontId="0" fillId="2" borderId="2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80" fontId="0" fillId="2" borderId="2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1" fontId="0" fillId="2" borderId="2" xfId="0" applyNumberFormat="1" applyFont="1" applyFill="1" applyBorder="1" applyAlignment="1">
      <alignment vertical="center"/>
    </xf>
    <xf numFmtId="181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181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ont="1" applyFill="1" applyBorder="1" applyAlignment="1" applyProtection="1">
      <alignment horizontal="center" wrapText="1"/>
      <protection locked="0"/>
    </xf>
    <xf numFmtId="0" fontId="0" fillId="0" borderId="2" xfId="0" applyNumberForma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58" fontId="7" fillId="0" borderId="0" xfId="0" applyNumberFormat="1" applyFont="1" applyBorder="1" applyAlignment="1">
      <alignment vertical="center"/>
    </xf>
    <xf numFmtId="58" fontId="7" fillId="0" borderId="6" xfId="0" applyNumberFormat="1" applyFont="1" applyBorder="1" applyAlignment="1">
      <alignment horizontal="center" vertical="center" wrapText="1"/>
    </xf>
    <xf numFmtId="0" fontId="2" fillId="4" borderId="6" xfId="0" applyFont="1" applyFill="1" applyBorder="1" applyAlignment="1">
      <alignment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>
      <alignment vertical="center"/>
    </xf>
    <xf numFmtId="0" fontId="10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180" fontId="2" fillId="4" borderId="6" xfId="0" applyNumberFormat="1" applyFont="1" applyFill="1" applyBorder="1" applyAlignment="1">
      <alignment horizontal="center" vertical="center"/>
    </xf>
    <xf numFmtId="180" fontId="2" fillId="4" borderId="7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2">
    <dxf>
      <fill>
        <patternFill patternType="solid">
          <bgColor rgb="FF9DFFFF"/>
        </patternFill>
      </fill>
    </dxf>
    <dxf>
      <fill>
        <patternFill patternType="solid">
          <bgColor rgb="FF9DFFFF"/>
        </patternFill>
      </fill>
    </dxf>
  </dxfs>
  <tableStyles count="0" defaultTableStyle="TableStyleMedium9" defaultPivotStyle="PivotStyleLight16"/>
  <colors>
    <mruColors>
      <color rgb="FF9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285115</xdr:colOff>
      <xdr:row>16</xdr:row>
      <xdr:rowOff>47625</xdr:rowOff>
    </xdr:from>
    <xdr:to>
      <xdr:col>2</xdr:col>
      <xdr:colOff>310515</xdr:colOff>
      <xdr:row>18</xdr:row>
      <xdr:rowOff>47625</xdr:rowOff>
    </xdr:to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85115" y="2790825"/>
          <a:ext cx="1397000" cy="3429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solidFill>
                <a:schemeClr val="accent6">
                  <a:lumMod val="7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制造费用表</a:t>
          </a:r>
        </a:p>
      </xdr:txBody>
    </xdr:sp>
    <xdr:clientData/>
  </xdr:twoCellAnchor>
  <xdr:twoCellAnchor>
    <xdr:from>
      <xdr:col>2</xdr:col>
      <xdr:colOff>596900</xdr:colOff>
      <xdr:row>16</xdr:row>
      <xdr:rowOff>38100</xdr:rowOff>
    </xdr:from>
    <xdr:to>
      <xdr:col>5</xdr:col>
      <xdr:colOff>5080</xdr:colOff>
      <xdr:row>18</xdr:row>
      <xdr:rowOff>38100</xdr:rowOff>
    </xdr:to>
    <xdr:sp macro="" textlink="">
      <xdr:nvSpPr>
        <xdr:cNvPr id="12" name="矩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968500" y="2781300"/>
          <a:ext cx="1465580" cy="3429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solidFill>
                <a:schemeClr val="accent6">
                  <a:lumMod val="75000"/>
                </a:schemeClr>
              </a:solidFill>
              <a:latin typeface="微软雅黑" panose="020B0503020204020204" charset="-122"/>
              <a:ea typeface="微软雅黑" panose="020B0503020204020204" charset="-122"/>
              <a:cs typeface="+mn-cs"/>
            </a:rPr>
            <a:t>工序单价表</a:t>
          </a:r>
        </a:p>
      </xdr:txBody>
    </xdr:sp>
    <xdr:clientData/>
  </xdr:twoCellAnchor>
  <xdr:twoCellAnchor>
    <xdr:from>
      <xdr:col>5</xdr:col>
      <xdr:colOff>313690</xdr:colOff>
      <xdr:row>16</xdr:row>
      <xdr:rowOff>19050</xdr:rowOff>
    </xdr:from>
    <xdr:to>
      <xdr:col>7</xdr:col>
      <xdr:colOff>339090</xdr:colOff>
      <xdr:row>18</xdr:row>
      <xdr:rowOff>19050</xdr:rowOff>
    </xdr:to>
    <xdr:sp macro="" textlink="">
      <xdr:nvSpPr>
        <xdr:cNvPr id="13" name="矩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742690" y="2762250"/>
          <a:ext cx="1397000" cy="3429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solidFill>
                <a:schemeClr val="accent6">
                  <a:lumMod val="75000"/>
                </a:schemeClr>
              </a:solidFill>
              <a:latin typeface="微软雅黑" panose="020B0503020204020204" charset="-122"/>
              <a:ea typeface="微软雅黑" panose="020B0503020204020204" charset="-122"/>
              <a:cs typeface="+mn-cs"/>
            </a:rPr>
            <a:t>原材料单价表</a:t>
          </a:r>
        </a:p>
      </xdr:txBody>
    </xdr:sp>
    <xdr:clientData/>
  </xdr:twoCellAnchor>
  <xdr:twoCellAnchor>
    <xdr:from>
      <xdr:col>7</xdr:col>
      <xdr:colOff>474345</xdr:colOff>
      <xdr:row>16</xdr:row>
      <xdr:rowOff>19050</xdr:rowOff>
    </xdr:from>
    <xdr:to>
      <xdr:col>9</xdr:col>
      <xdr:colOff>499745</xdr:colOff>
      <xdr:row>18</xdr:row>
      <xdr:rowOff>19050</xdr:rowOff>
    </xdr:to>
    <xdr:sp macro="" textlink="">
      <xdr:nvSpPr>
        <xdr:cNvPr id="14" name="矩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274945" y="2762250"/>
          <a:ext cx="1397000" cy="3429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zh-CN" altLang="en-US" sz="1400" b="1">
              <a:solidFill>
                <a:schemeClr val="accent6">
                  <a:lumMod val="75000"/>
                </a:schemeClr>
              </a:solidFill>
              <a:latin typeface="微软雅黑" panose="020B0503020204020204" charset="-122"/>
              <a:ea typeface="微软雅黑" panose="020B0503020204020204" charset="-122"/>
              <a:cs typeface="+mn-cs"/>
            </a:rPr>
            <a:t>成本核算表</a:t>
          </a:r>
        </a:p>
      </xdr:txBody>
    </xdr:sp>
    <xdr:clientData/>
  </xdr:twoCellAnchor>
  <xdr:twoCellAnchor editAs="oneCell">
    <xdr:from>
      <xdr:col>8</xdr:col>
      <xdr:colOff>66675</xdr:colOff>
      <xdr:row>10</xdr:row>
      <xdr:rowOff>57150</xdr:rowOff>
    </xdr:from>
    <xdr:to>
      <xdr:col>9</xdr:col>
      <xdr:colOff>219075</xdr:colOff>
      <xdr:row>15</xdr:row>
      <xdr:rowOff>38100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17716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10</xdr:row>
      <xdr:rowOff>45224</xdr:rowOff>
    </xdr:from>
    <xdr:to>
      <xdr:col>7</xdr:col>
      <xdr:colOff>114300</xdr:colOff>
      <xdr:row>15</xdr:row>
      <xdr:rowOff>130949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925" y="1759585"/>
          <a:ext cx="942975" cy="94297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10</xdr:row>
      <xdr:rowOff>42824</xdr:rowOff>
    </xdr:from>
    <xdr:to>
      <xdr:col>4</xdr:col>
      <xdr:colOff>419100</xdr:colOff>
      <xdr:row>15</xdr:row>
      <xdr:rowOff>61874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757045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10</xdr:row>
      <xdr:rowOff>21374</xdr:rowOff>
    </xdr:from>
    <xdr:to>
      <xdr:col>2</xdr:col>
      <xdr:colOff>28575</xdr:colOff>
      <xdr:row>15</xdr:row>
      <xdr:rowOff>68999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735455"/>
          <a:ext cx="9048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workbookViewId="0">
      <selection activeCell="N9" sqref="N9"/>
    </sheetView>
  </sheetViews>
  <sheetFormatPr baseColWidth="10" defaultColWidth="9" defaultRowHeight="14"/>
  <sheetData>
    <row r="1" spans="1:10">
      <c r="A1" s="109"/>
      <c r="B1" s="109"/>
      <c r="C1" s="109"/>
      <c r="D1" s="109"/>
      <c r="E1" s="109"/>
      <c r="F1" s="109"/>
      <c r="G1" s="109"/>
      <c r="H1" s="109"/>
      <c r="I1" s="109"/>
      <c r="J1" s="109"/>
    </row>
    <row r="2" spans="1:10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>
      <c r="A4" s="110" t="s">
        <v>0</v>
      </c>
      <c r="B4" s="111"/>
      <c r="C4" s="111"/>
      <c r="D4" s="111"/>
      <c r="E4" s="111"/>
      <c r="F4" s="111"/>
      <c r="G4" s="111"/>
      <c r="H4" s="111"/>
      <c r="I4" s="111"/>
      <c r="J4" s="111"/>
    </row>
    <row r="5" spans="1:10">
      <c r="A5" s="111"/>
      <c r="B5" s="111"/>
      <c r="C5" s="111"/>
      <c r="D5" s="111"/>
      <c r="E5" s="111"/>
      <c r="F5" s="111"/>
      <c r="G5" s="111"/>
      <c r="H5" s="111"/>
      <c r="I5" s="111"/>
      <c r="J5" s="111"/>
    </row>
    <row r="6" spans="1:10">
      <c r="A6" s="111"/>
      <c r="B6" s="111"/>
      <c r="C6" s="111"/>
      <c r="D6" s="111"/>
      <c r="E6" s="111"/>
      <c r="F6" s="111"/>
      <c r="G6" s="111"/>
      <c r="H6" s="111"/>
      <c r="I6" s="111"/>
      <c r="J6" s="111"/>
    </row>
    <row r="7" spans="1:10">
      <c r="A7" s="111"/>
      <c r="B7" s="111"/>
      <c r="C7" s="111"/>
      <c r="D7" s="111"/>
      <c r="E7" s="111"/>
      <c r="F7" s="111"/>
      <c r="G7" s="111"/>
      <c r="H7" s="111"/>
      <c r="I7" s="111"/>
      <c r="J7" s="111"/>
    </row>
    <row r="8" spans="1:10">
      <c r="A8" s="109"/>
      <c r="B8" s="109"/>
      <c r="C8" s="109"/>
      <c r="D8" s="109"/>
      <c r="E8" s="109"/>
      <c r="F8" s="109"/>
      <c r="G8" s="109"/>
      <c r="H8" s="109"/>
      <c r="I8" s="109"/>
      <c r="J8" s="109"/>
    </row>
    <row r="9" spans="1:10">
      <c r="A9" s="109"/>
      <c r="B9" s="109"/>
      <c r="C9" s="109"/>
      <c r="D9" s="109"/>
      <c r="E9" s="109"/>
      <c r="F9" s="109"/>
      <c r="G9" s="109"/>
      <c r="H9" s="109"/>
      <c r="I9" s="109"/>
      <c r="J9" s="109"/>
    </row>
    <row r="10" spans="1:10">
      <c r="A10" s="109"/>
      <c r="B10" s="109"/>
      <c r="C10" s="109"/>
      <c r="D10" s="109"/>
      <c r="E10" s="109"/>
      <c r="F10" s="109"/>
      <c r="G10" s="109"/>
      <c r="H10" s="109"/>
      <c r="I10" s="109"/>
      <c r="J10" s="109"/>
    </row>
    <row r="11" spans="1:10">
      <c r="A11" s="109"/>
      <c r="B11" s="109"/>
      <c r="C11" s="109"/>
      <c r="D11" s="109"/>
      <c r="E11" s="109"/>
      <c r="F11" s="109"/>
      <c r="G11" s="109"/>
      <c r="H11" s="109"/>
      <c r="I11" s="109"/>
      <c r="J11" s="109"/>
    </row>
    <row r="12" spans="1:10">
      <c r="A12" s="109"/>
      <c r="B12" s="109"/>
      <c r="C12" s="109"/>
      <c r="D12" s="109"/>
      <c r="E12" s="109"/>
      <c r="F12" s="109"/>
      <c r="G12" s="109"/>
      <c r="H12" s="109"/>
      <c r="I12" s="109"/>
      <c r="J12" s="109"/>
    </row>
    <row r="13" spans="1:10">
      <c r="A13" s="109"/>
      <c r="B13" s="109"/>
      <c r="C13" s="109"/>
      <c r="D13" s="109"/>
      <c r="E13" s="109"/>
      <c r="F13" s="109"/>
      <c r="G13" s="109"/>
      <c r="H13" s="109"/>
      <c r="I13" s="109"/>
      <c r="J13" s="109"/>
    </row>
    <row r="14" spans="1:10">
      <c r="A14" s="109"/>
      <c r="B14" s="109"/>
      <c r="C14" s="109"/>
      <c r="D14" s="109"/>
      <c r="E14" s="109"/>
      <c r="F14" s="109"/>
      <c r="G14" s="109"/>
      <c r="H14" s="109"/>
      <c r="I14" s="109"/>
      <c r="J14" s="109"/>
    </row>
    <row r="15" spans="1:10">
      <c r="A15" s="109"/>
      <c r="B15" s="109"/>
      <c r="C15" s="109"/>
      <c r="D15" s="109"/>
      <c r="E15" s="109"/>
      <c r="F15" s="109"/>
      <c r="G15" s="109"/>
      <c r="H15" s="109"/>
      <c r="I15" s="109"/>
      <c r="J15" s="109"/>
    </row>
    <row r="16" spans="1:10">
      <c r="A16" s="109"/>
      <c r="B16" s="109"/>
      <c r="C16" s="109"/>
      <c r="D16" s="109"/>
      <c r="E16" s="109"/>
      <c r="F16" s="109"/>
      <c r="G16" s="109"/>
      <c r="H16" s="109"/>
      <c r="I16" s="109"/>
      <c r="J16" s="109"/>
    </row>
    <row r="17" spans="1:10">
      <c r="A17" s="109"/>
      <c r="B17" s="109"/>
      <c r="C17" s="109"/>
      <c r="D17" s="109"/>
      <c r="E17" s="109"/>
      <c r="F17" s="109"/>
      <c r="G17" s="109"/>
      <c r="H17" s="109"/>
      <c r="I17" s="109"/>
      <c r="J17" s="109"/>
    </row>
    <row r="18" spans="1:10">
      <c r="A18" s="109"/>
      <c r="B18" s="109"/>
      <c r="C18" s="109"/>
      <c r="D18" s="109"/>
      <c r="E18" s="109"/>
      <c r="F18" s="109"/>
      <c r="G18" s="109"/>
      <c r="H18" s="109"/>
      <c r="I18" s="109"/>
      <c r="J18" s="109"/>
    </row>
    <row r="19" spans="1:10">
      <c r="A19" s="109"/>
      <c r="B19" s="109"/>
      <c r="C19" s="109"/>
      <c r="D19" s="109"/>
      <c r="E19" s="109"/>
      <c r="F19" s="109"/>
      <c r="G19" s="109"/>
      <c r="H19" s="109"/>
      <c r="I19" s="109"/>
      <c r="J19" s="109"/>
    </row>
    <row r="20" spans="1:10">
      <c r="A20" s="109"/>
      <c r="B20" s="109"/>
      <c r="C20" s="109"/>
      <c r="D20" s="109"/>
      <c r="E20" s="109"/>
      <c r="F20" s="109"/>
      <c r="G20" s="109"/>
      <c r="H20" s="109"/>
      <c r="I20" s="109"/>
      <c r="J20" s="109"/>
    </row>
    <row r="21" spans="1:10">
      <c r="A21" s="109"/>
      <c r="B21" s="109"/>
      <c r="C21" s="109"/>
      <c r="D21" s="109"/>
      <c r="E21" s="109"/>
      <c r="F21" s="109"/>
      <c r="G21" s="109"/>
      <c r="H21" s="109"/>
      <c r="I21" s="109"/>
      <c r="J21" s="109"/>
    </row>
    <row r="22" spans="1:10">
      <c r="A22" s="109"/>
      <c r="B22" s="109"/>
      <c r="C22" s="109"/>
      <c r="D22" s="109"/>
      <c r="E22" s="109"/>
      <c r="F22" s="109"/>
      <c r="G22" s="109"/>
      <c r="H22" s="109"/>
      <c r="I22" s="109"/>
      <c r="J22" s="109"/>
    </row>
    <row r="23" spans="1:10">
      <c r="A23" s="109"/>
      <c r="B23" s="109"/>
      <c r="C23" s="109"/>
      <c r="D23" s="109"/>
      <c r="E23" s="109"/>
      <c r="F23" s="109"/>
      <c r="G23" s="109"/>
      <c r="H23" s="109"/>
      <c r="I23" s="109"/>
      <c r="J23" s="109"/>
    </row>
  </sheetData>
  <mergeCells count="1">
    <mergeCell ref="A4:J7"/>
  </mergeCells>
  <phoneticPr fontId="15" type="noConversion"/>
  <pageMargins left="0.69930555555555596" right="0.69930555555555596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X149"/>
  <sheetViews>
    <sheetView zoomScale="85" zoomScaleNormal="85" workbookViewId="0">
      <selection activeCell="A4" sqref="A4"/>
    </sheetView>
  </sheetViews>
  <sheetFormatPr baseColWidth="10" defaultColWidth="9" defaultRowHeight="14"/>
  <cols>
    <col min="1" max="1" width="3" style="1" customWidth="1"/>
    <col min="2" max="2" width="2.83203125" style="1" customWidth="1"/>
    <col min="3" max="3" width="9.5" style="1" customWidth="1"/>
    <col min="4" max="4" width="18.33203125" style="1" customWidth="1"/>
    <col min="5" max="5" width="19.33203125" style="2" customWidth="1"/>
    <col min="6" max="6" width="6.5" style="2" customWidth="1"/>
    <col min="7" max="7" width="7.33203125" style="2" customWidth="1"/>
    <col min="8" max="8" width="6.5" style="2" customWidth="1"/>
    <col min="9" max="9" width="9" style="2" customWidth="1"/>
    <col min="10" max="13" width="8.6640625" style="2" customWidth="1"/>
    <col min="14" max="19" width="8.5" style="1" customWidth="1"/>
    <col min="20" max="20" width="9" style="1" customWidth="1"/>
    <col min="21" max="175" width="5.1640625" style="1" customWidth="1"/>
    <col min="176" max="176" width="9.83203125" style="1" customWidth="1"/>
    <col min="177" max="16384" width="9" style="1"/>
  </cols>
  <sheetData>
    <row r="1" spans="1:180" s="86" customFormat="1" ht="34.5" customHeight="1">
      <c r="A1" s="112" t="s">
        <v>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  <c r="DB1" s="105"/>
      <c r="DC1" s="105"/>
      <c r="DD1" s="105"/>
      <c r="DE1" s="105"/>
      <c r="DF1" s="105"/>
      <c r="DG1" s="105"/>
      <c r="DH1" s="105"/>
      <c r="DI1" s="105"/>
      <c r="DJ1" s="105"/>
      <c r="DK1" s="105"/>
      <c r="DL1" s="105"/>
      <c r="DM1" s="105"/>
      <c r="DN1" s="105"/>
      <c r="DO1" s="105"/>
      <c r="DP1" s="105"/>
      <c r="DQ1" s="105"/>
      <c r="DR1" s="105"/>
      <c r="DS1" s="105"/>
      <c r="DT1" s="105"/>
      <c r="DU1" s="105"/>
      <c r="DV1" s="105"/>
      <c r="DW1" s="105"/>
      <c r="DX1" s="105"/>
      <c r="DY1" s="105"/>
      <c r="DZ1" s="105"/>
      <c r="EA1" s="105"/>
      <c r="EB1" s="105"/>
      <c r="EC1" s="105"/>
      <c r="ED1" s="105"/>
      <c r="EE1" s="105"/>
      <c r="EF1" s="105"/>
      <c r="EG1" s="105"/>
      <c r="EH1" s="105"/>
      <c r="EI1" s="105"/>
      <c r="EJ1" s="105"/>
      <c r="EK1" s="105"/>
      <c r="EL1" s="105"/>
      <c r="EM1" s="105"/>
      <c r="EN1" s="105"/>
      <c r="EO1" s="105"/>
      <c r="EP1" s="105"/>
      <c r="EQ1" s="105"/>
      <c r="ER1" s="105"/>
      <c r="ES1" s="105"/>
      <c r="ET1" s="105"/>
      <c r="EU1" s="105"/>
      <c r="EV1" s="105"/>
      <c r="EW1" s="105"/>
      <c r="EX1" s="105"/>
      <c r="EY1" s="105"/>
      <c r="EZ1" s="105"/>
      <c r="FA1" s="105"/>
      <c r="FB1" s="105"/>
      <c r="FC1" s="105"/>
      <c r="FD1" s="105"/>
      <c r="FE1" s="105"/>
      <c r="FF1" s="105"/>
      <c r="FG1" s="105"/>
      <c r="FH1" s="105"/>
      <c r="FI1" s="105"/>
      <c r="FJ1" s="105"/>
      <c r="FK1" s="105"/>
      <c r="FL1" s="105"/>
      <c r="FM1" s="105"/>
      <c r="FN1" s="105"/>
      <c r="FO1" s="105"/>
      <c r="FP1" s="105"/>
      <c r="FQ1" s="105"/>
      <c r="FR1" s="105"/>
      <c r="FS1" s="105"/>
      <c r="FT1" s="105"/>
      <c r="FU1" s="105"/>
      <c r="FV1" s="105"/>
      <c r="FW1" s="105"/>
      <c r="FX1" s="105"/>
    </row>
    <row r="2" spans="1:180" ht="29.25" customHeight="1">
      <c r="A2" s="116" t="s">
        <v>2</v>
      </c>
      <c r="B2" s="116" t="s">
        <v>3</v>
      </c>
      <c r="C2" s="118" t="s">
        <v>4</v>
      </c>
      <c r="D2" s="118" t="s">
        <v>5</v>
      </c>
      <c r="E2" s="116" t="s">
        <v>6</v>
      </c>
      <c r="F2" s="116" t="s">
        <v>7</v>
      </c>
      <c r="G2" s="116" t="s">
        <v>8</v>
      </c>
      <c r="H2" s="116" t="s">
        <v>9</v>
      </c>
      <c r="I2" s="116" t="s">
        <v>10</v>
      </c>
      <c r="J2" s="113" t="s">
        <v>11</v>
      </c>
      <c r="K2" s="113"/>
      <c r="L2" s="113"/>
      <c r="M2" s="113"/>
      <c r="N2" s="114" t="s">
        <v>12</v>
      </c>
      <c r="O2" s="114"/>
      <c r="P2" s="113" t="s">
        <v>13</v>
      </c>
      <c r="Q2" s="113" t="s">
        <v>14</v>
      </c>
      <c r="R2" s="113" t="s">
        <v>15</v>
      </c>
      <c r="S2" s="113" t="s">
        <v>16</v>
      </c>
      <c r="T2" s="114" t="s">
        <v>17</v>
      </c>
      <c r="U2" s="115">
        <v>41944</v>
      </c>
      <c r="V2" s="115"/>
      <c r="W2" s="115"/>
      <c r="X2" s="115"/>
      <c r="Y2" s="115"/>
      <c r="Z2" s="115">
        <v>41945</v>
      </c>
      <c r="AA2" s="115"/>
      <c r="AB2" s="115"/>
      <c r="AC2" s="115"/>
      <c r="AD2" s="115"/>
      <c r="AE2" s="115">
        <v>41946</v>
      </c>
      <c r="AF2" s="115"/>
      <c r="AG2" s="115"/>
      <c r="AH2" s="115"/>
      <c r="AI2" s="115"/>
      <c r="AJ2" s="115">
        <v>41947</v>
      </c>
      <c r="AK2" s="115"/>
      <c r="AL2" s="115"/>
      <c r="AM2" s="115"/>
      <c r="AN2" s="115"/>
      <c r="AO2" s="115">
        <v>41948</v>
      </c>
      <c r="AP2" s="115"/>
      <c r="AQ2" s="115"/>
      <c r="AR2" s="115"/>
      <c r="AS2" s="115"/>
      <c r="AT2" s="115">
        <v>41949</v>
      </c>
      <c r="AU2" s="115"/>
      <c r="AV2" s="115"/>
      <c r="AW2" s="115"/>
      <c r="AX2" s="115"/>
      <c r="AY2" s="115">
        <v>41950</v>
      </c>
      <c r="AZ2" s="115"/>
      <c r="BA2" s="115"/>
      <c r="BB2" s="115"/>
      <c r="BC2" s="115"/>
      <c r="BD2" s="115">
        <v>41951</v>
      </c>
      <c r="BE2" s="115"/>
      <c r="BF2" s="115"/>
      <c r="BG2" s="115"/>
      <c r="BH2" s="115"/>
      <c r="BI2" s="115">
        <v>41952</v>
      </c>
      <c r="BJ2" s="115"/>
      <c r="BK2" s="115"/>
      <c r="BL2" s="115"/>
      <c r="BM2" s="115"/>
      <c r="BN2" s="115">
        <v>41953</v>
      </c>
      <c r="BO2" s="115"/>
      <c r="BP2" s="115"/>
      <c r="BQ2" s="115"/>
      <c r="BR2" s="115"/>
      <c r="BS2" s="115">
        <v>41954</v>
      </c>
      <c r="BT2" s="115"/>
      <c r="BU2" s="115"/>
      <c r="BV2" s="115"/>
      <c r="BW2" s="115"/>
      <c r="BX2" s="115">
        <v>41955</v>
      </c>
      <c r="BY2" s="115"/>
      <c r="BZ2" s="115"/>
      <c r="CA2" s="115"/>
      <c r="CB2" s="115"/>
      <c r="CC2" s="115">
        <v>41956</v>
      </c>
      <c r="CD2" s="115"/>
      <c r="CE2" s="115"/>
      <c r="CF2" s="115"/>
      <c r="CG2" s="115"/>
      <c r="CH2" s="115">
        <v>41957</v>
      </c>
      <c r="CI2" s="115"/>
      <c r="CJ2" s="115"/>
      <c r="CK2" s="115"/>
      <c r="CL2" s="115"/>
      <c r="CM2" s="115">
        <v>41958</v>
      </c>
      <c r="CN2" s="115"/>
      <c r="CO2" s="115"/>
      <c r="CP2" s="115"/>
      <c r="CQ2" s="115"/>
      <c r="CR2" s="115">
        <v>41959</v>
      </c>
      <c r="CS2" s="115"/>
      <c r="CT2" s="115"/>
      <c r="CU2" s="115"/>
      <c r="CV2" s="115"/>
      <c r="CW2" s="115">
        <v>41960</v>
      </c>
      <c r="CX2" s="115"/>
      <c r="CY2" s="115"/>
      <c r="CZ2" s="115"/>
      <c r="DA2" s="115"/>
      <c r="DB2" s="115">
        <v>41961</v>
      </c>
      <c r="DC2" s="115"/>
      <c r="DD2" s="115"/>
      <c r="DE2" s="115"/>
      <c r="DF2" s="115"/>
      <c r="DG2" s="115">
        <v>41962</v>
      </c>
      <c r="DH2" s="115"/>
      <c r="DI2" s="115"/>
      <c r="DJ2" s="115"/>
      <c r="DK2" s="115"/>
      <c r="DL2" s="115">
        <v>41963</v>
      </c>
      <c r="DM2" s="115"/>
      <c r="DN2" s="115"/>
      <c r="DO2" s="115"/>
      <c r="DP2" s="115"/>
      <c r="DQ2" s="115">
        <v>41964</v>
      </c>
      <c r="DR2" s="115"/>
      <c r="DS2" s="115"/>
      <c r="DT2" s="115"/>
      <c r="DU2" s="115"/>
      <c r="DV2" s="115">
        <v>41965</v>
      </c>
      <c r="DW2" s="115"/>
      <c r="DX2" s="115"/>
      <c r="DY2" s="115"/>
      <c r="DZ2" s="115"/>
      <c r="EA2" s="115">
        <v>41966</v>
      </c>
      <c r="EB2" s="115"/>
      <c r="EC2" s="115"/>
      <c r="ED2" s="115"/>
      <c r="EE2" s="115"/>
      <c r="EF2" s="115">
        <v>41967</v>
      </c>
      <c r="EG2" s="115"/>
      <c r="EH2" s="115"/>
      <c r="EI2" s="115"/>
      <c r="EJ2" s="115"/>
      <c r="EK2" s="115">
        <v>41968</v>
      </c>
      <c r="EL2" s="115"/>
      <c r="EM2" s="115"/>
      <c r="EN2" s="115"/>
      <c r="EO2" s="115"/>
      <c r="EP2" s="115">
        <v>41969</v>
      </c>
      <c r="EQ2" s="115"/>
      <c r="ER2" s="115"/>
      <c r="ES2" s="115"/>
      <c r="ET2" s="115"/>
      <c r="EU2" s="115">
        <v>41970</v>
      </c>
      <c r="EV2" s="115"/>
      <c r="EW2" s="115"/>
      <c r="EX2" s="115"/>
      <c r="EY2" s="115"/>
      <c r="EZ2" s="115">
        <v>41971</v>
      </c>
      <c r="FA2" s="115"/>
      <c r="FB2" s="115"/>
      <c r="FC2" s="115"/>
      <c r="FD2" s="115"/>
      <c r="FE2" s="115">
        <v>41972</v>
      </c>
      <c r="FF2" s="115"/>
      <c r="FG2" s="115"/>
      <c r="FH2" s="115"/>
      <c r="FI2" s="115"/>
      <c r="FJ2" s="115">
        <v>41973</v>
      </c>
      <c r="FK2" s="115"/>
      <c r="FL2" s="115"/>
      <c r="FM2" s="115"/>
      <c r="FN2" s="115"/>
      <c r="FO2" s="115">
        <v>41974</v>
      </c>
      <c r="FP2" s="115"/>
      <c r="FQ2" s="115"/>
      <c r="FR2" s="115"/>
      <c r="FS2" s="115"/>
      <c r="FT2" s="115" t="s">
        <v>18</v>
      </c>
      <c r="FU2" s="115"/>
      <c r="FV2" s="115"/>
      <c r="FW2" s="115"/>
      <c r="FX2" s="115"/>
    </row>
    <row r="3" spans="1:180" s="87" customFormat="1" ht="26.25" customHeight="1">
      <c r="A3" s="117"/>
      <c r="B3" s="117"/>
      <c r="C3" s="119"/>
      <c r="D3" s="119"/>
      <c r="E3" s="117"/>
      <c r="F3" s="117"/>
      <c r="G3" s="117"/>
      <c r="H3" s="117"/>
      <c r="I3" s="117"/>
      <c r="J3" s="90" t="s">
        <v>19</v>
      </c>
      <c r="K3" s="90" t="s">
        <v>20</v>
      </c>
      <c r="L3" s="90" t="s">
        <v>21</v>
      </c>
      <c r="M3" s="90" t="s">
        <v>22</v>
      </c>
      <c r="N3" s="98" t="s">
        <v>23</v>
      </c>
      <c r="O3" s="90" t="s">
        <v>24</v>
      </c>
      <c r="P3" s="116"/>
      <c r="Q3" s="116"/>
      <c r="R3" s="116"/>
      <c r="S3" s="116"/>
      <c r="T3" s="118"/>
      <c r="U3" s="90" t="s">
        <v>25</v>
      </c>
      <c r="V3" s="106" t="s">
        <v>26</v>
      </c>
      <c r="W3" s="106" t="s">
        <v>27</v>
      </c>
      <c r="X3" s="106" t="s">
        <v>28</v>
      </c>
      <c r="Y3" s="106" t="s">
        <v>29</v>
      </c>
      <c r="Z3" s="90" t="s">
        <v>25</v>
      </c>
      <c r="AA3" s="106" t="s">
        <v>26</v>
      </c>
      <c r="AB3" s="106" t="s">
        <v>27</v>
      </c>
      <c r="AC3" s="106" t="s">
        <v>28</v>
      </c>
      <c r="AD3" s="106" t="s">
        <v>29</v>
      </c>
      <c r="AE3" s="90" t="s">
        <v>25</v>
      </c>
      <c r="AF3" s="106" t="s">
        <v>26</v>
      </c>
      <c r="AG3" s="106" t="s">
        <v>27</v>
      </c>
      <c r="AH3" s="106" t="s">
        <v>28</v>
      </c>
      <c r="AI3" s="106" t="s">
        <v>29</v>
      </c>
      <c r="AJ3" s="90" t="s">
        <v>25</v>
      </c>
      <c r="AK3" s="106" t="s">
        <v>26</v>
      </c>
      <c r="AL3" s="106" t="s">
        <v>27</v>
      </c>
      <c r="AM3" s="106" t="s">
        <v>28</v>
      </c>
      <c r="AN3" s="106" t="s">
        <v>29</v>
      </c>
      <c r="AO3" s="90" t="s">
        <v>25</v>
      </c>
      <c r="AP3" s="106" t="s">
        <v>26</v>
      </c>
      <c r="AQ3" s="106" t="s">
        <v>27</v>
      </c>
      <c r="AR3" s="106" t="s">
        <v>28</v>
      </c>
      <c r="AS3" s="106" t="s">
        <v>29</v>
      </c>
      <c r="AT3" s="90" t="s">
        <v>25</v>
      </c>
      <c r="AU3" s="106" t="s">
        <v>26</v>
      </c>
      <c r="AV3" s="106" t="s">
        <v>27</v>
      </c>
      <c r="AW3" s="106" t="s">
        <v>28</v>
      </c>
      <c r="AX3" s="106" t="s">
        <v>29</v>
      </c>
      <c r="AY3" s="90" t="s">
        <v>25</v>
      </c>
      <c r="AZ3" s="106" t="s">
        <v>26</v>
      </c>
      <c r="BA3" s="106" t="s">
        <v>27</v>
      </c>
      <c r="BB3" s="106" t="s">
        <v>28</v>
      </c>
      <c r="BC3" s="106" t="s">
        <v>29</v>
      </c>
      <c r="BD3" s="90" t="s">
        <v>25</v>
      </c>
      <c r="BE3" s="106" t="s">
        <v>26</v>
      </c>
      <c r="BF3" s="106" t="s">
        <v>27</v>
      </c>
      <c r="BG3" s="106" t="s">
        <v>28</v>
      </c>
      <c r="BH3" s="106" t="s">
        <v>29</v>
      </c>
      <c r="BI3" s="90" t="s">
        <v>25</v>
      </c>
      <c r="BJ3" s="106" t="s">
        <v>26</v>
      </c>
      <c r="BK3" s="106" t="s">
        <v>27</v>
      </c>
      <c r="BL3" s="106" t="s">
        <v>28</v>
      </c>
      <c r="BM3" s="106" t="s">
        <v>29</v>
      </c>
      <c r="BN3" s="90" t="s">
        <v>25</v>
      </c>
      <c r="BO3" s="106" t="s">
        <v>26</v>
      </c>
      <c r="BP3" s="106" t="s">
        <v>27</v>
      </c>
      <c r="BQ3" s="106" t="s">
        <v>28</v>
      </c>
      <c r="BR3" s="106" t="s">
        <v>29</v>
      </c>
      <c r="BS3" s="90" t="s">
        <v>25</v>
      </c>
      <c r="BT3" s="106" t="s">
        <v>26</v>
      </c>
      <c r="BU3" s="106" t="s">
        <v>27</v>
      </c>
      <c r="BV3" s="106" t="s">
        <v>28</v>
      </c>
      <c r="BW3" s="106" t="s">
        <v>29</v>
      </c>
      <c r="BX3" s="90" t="s">
        <v>25</v>
      </c>
      <c r="BY3" s="106" t="s">
        <v>26</v>
      </c>
      <c r="BZ3" s="106" t="s">
        <v>27</v>
      </c>
      <c r="CA3" s="106" t="s">
        <v>28</v>
      </c>
      <c r="CB3" s="106" t="s">
        <v>29</v>
      </c>
      <c r="CC3" s="90" t="s">
        <v>25</v>
      </c>
      <c r="CD3" s="106" t="s">
        <v>26</v>
      </c>
      <c r="CE3" s="106" t="s">
        <v>27</v>
      </c>
      <c r="CF3" s="106" t="s">
        <v>28</v>
      </c>
      <c r="CG3" s="106" t="s">
        <v>29</v>
      </c>
      <c r="CH3" s="90" t="s">
        <v>25</v>
      </c>
      <c r="CI3" s="106" t="s">
        <v>26</v>
      </c>
      <c r="CJ3" s="106" t="s">
        <v>27</v>
      </c>
      <c r="CK3" s="106" t="s">
        <v>28</v>
      </c>
      <c r="CL3" s="106" t="s">
        <v>29</v>
      </c>
      <c r="CM3" s="90" t="s">
        <v>25</v>
      </c>
      <c r="CN3" s="106" t="s">
        <v>26</v>
      </c>
      <c r="CO3" s="106" t="s">
        <v>27</v>
      </c>
      <c r="CP3" s="106" t="s">
        <v>28</v>
      </c>
      <c r="CQ3" s="106" t="s">
        <v>29</v>
      </c>
      <c r="CR3" s="90" t="s">
        <v>25</v>
      </c>
      <c r="CS3" s="106" t="s">
        <v>26</v>
      </c>
      <c r="CT3" s="106" t="s">
        <v>27</v>
      </c>
      <c r="CU3" s="106" t="s">
        <v>28</v>
      </c>
      <c r="CV3" s="106" t="s">
        <v>29</v>
      </c>
      <c r="CW3" s="90" t="s">
        <v>25</v>
      </c>
      <c r="CX3" s="106" t="s">
        <v>26</v>
      </c>
      <c r="CY3" s="106" t="s">
        <v>27</v>
      </c>
      <c r="CZ3" s="106" t="s">
        <v>28</v>
      </c>
      <c r="DA3" s="106" t="s">
        <v>29</v>
      </c>
      <c r="DB3" s="90" t="s">
        <v>25</v>
      </c>
      <c r="DC3" s="106" t="s">
        <v>26</v>
      </c>
      <c r="DD3" s="106" t="s">
        <v>27</v>
      </c>
      <c r="DE3" s="106" t="s">
        <v>28</v>
      </c>
      <c r="DF3" s="106" t="s">
        <v>29</v>
      </c>
      <c r="DG3" s="90" t="s">
        <v>25</v>
      </c>
      <c r="DH3" s="106" t="s">
        <v>26</v>
      </c>
      <c r="DI3" s="106" t="s">
        <v>27</v>
      </c>
      <c r="DJ3" s="106" t="s">
        <v>28</v>
      </c>
      <c r="DK3" s="106" t="s">
        <v>29</v>
      </c>
      <c r="DL3" s="90" t="s">
        <v>25</v>
      </c>
      <c r="DM3" s="106" t="s">
        <v>26</v>
      </c>
      <c r="DN3" s="106" t="s">
        <v>27</v>
      </c>
      <c r="DO3" s="106" t="s">
        <v>28</v>
      </c>
      <c r="DP3" s="106" t="s">
        <v>29</v>
      </c>
      <c r="DQ3" s="90" t="s">
        <v>25</v>
      </c>
      <c r="DR3" s="106" t="s">
        <v>26</v>
      </c>
      <c r="DS3" s="106" t="s">
        <v>27</v>
      </c>
      <c r="DT3" s="106" t="s">
        <v>28</v>
      </c>
      <c r="DU3" s="106" t="s">
        <v>29</v>
      </c>
      <c r="DV3" s="90" t="s">
        <v>25</v>
      </c>
      <c r="DW3" s="106" t="s">
        <v>26</v>
      </c>
      <c r="DX3" s="106" t="s">
        <v>27</v>
      </c>
      <c r="DY3" s="106" t="s">
        <v>28</v>
      </c>
      <c r="DZ3" s="106" t="s">
        <v>29</v>
      </c>
      <c r="EA3" s="90" t="s">
        <v>25</v>
      </c>
      <c r="EB3" s="106" t="s">
        <v>26</v>
      </c>
      <c r="EC3" s="106" t="s">
        <v>27</v>
      </c>
      <c r="ED3" s="106" t="s">
        <v>28</v>
      </c>
      <c r="EE3" s="106" t="s">
        <v>29</v>
      </c>
      <c r="EF3" s="90" t="s">
        <v>25</v>
      </c>
      <c r="EG3" s="106" t="s">
        <v>26</v>
      </c>
      <c r="EH3" s="106" t="s">
        <v>27</v>
      </c>
      <c r="EI3" s="106" t="s">
        <v>28</v>
      </c>
      <c r="EJ3" s="106" t="s">
        <v>29</v>
      </c>
      <c r="EK3" s="90" t="s">
        <v>25</v>
      </c>
      <c r="EL3" s="106" t="s">
        <v>26</v>
      </c>
      <c r="EM3" s="106" t="s">
        <v>27</v>
      </c>
      <c r="EN3" s="106" t="s">
        <v>28</v>
      </c>
      <c r="EO3" s="106" t="s">
        <v>29</v>
      </c>
      <c r="EP3" s="90" t="s">
        <v>25</v>
      </c>
      <c r="EQ3" s="106" t="s">
        <v>26</v>
      </c>
      <c r="ER3" s="106" t="s">
        <v>27</v>
      </c>
      <c r="ES3" s="106" t="s">
        <v>28</v>
      </c>
      <c r="ET3" s="106" t="s">
        <v>29</v>
      </c>
      <c r="EU3" s="90" t="s">
        <v>25</v>
      </c>
      <c r="EV3" s="106" t="s">
        <v>26</v>
      </c>
      <c r="EW3" s="106" t="s">
        <v>27</v>
      </c>
      <c r="EX3" s="106" t="s">
        <v>28</v>
      </c>
      <c r="EY3" s="106" t="s">
        <v>29</v>
      </c>
      <c r="EZ3" s="90" t="s">
        <v>25</v>
      </c>
      <c r="FA3" s="106" t="s">
        <v>26</v>
      </c>
      <c r="FB3" s="106" t="s">
        <v>27</v>
      </c>
      <c r="FC3" s="106" t="s">
        <v>28</v>
      </c>
      <c r="FD3" s="106" t="s">
        <v>29</v>
      </c>
      <c r="FE3" s="90" t="s">
        <v>25</v>
      </c>
      <c r="FF3" s="106" t="s">
        <v>26</v>
      </c>
      <c r="FG3" s="106" t="s">
        <v>27</v>
      </c>
      <c r="FH3" s="106" t="s">
        <v>28</v>
      </c>
      <c r="FI3" s="106" t="s">
        <v>29</v>
      </c>
      <c r="FJ3" s="90" t="s">
        <v>25</v>
      </c>
      <c r="FK3" s="106" t="s">
        <v>26</v>
      </c>
      <c r="FL3" s="106" t="s">
        <v>27</v>
      </c>
      <c r="FM3" s="106" t="s">
        <v>28</v>
      </c>
      <c r="FN3" s="106" t="s">
        <v>29</v>
      </c>
      <c r="FO3" s="90" t="s">
        <v>25</v>
      </c>
      <c r="FP3" s="106" t="s">
        <v>26</v>
      </c>
      <c r="FQ3" s="106" t="s">
        <v>27</v>
      </c>
      <c r="FR3" s="106" t="s">
        <v>28</v>
      </c>
      <c r="FS3" s="106" t="s">
        <v>29</v>
      </c>
      <c r="FT3" s="107" t="s">
        <v>25</v>
      </c>
      <c r="FU3" s="107" t="s">
        <v>26</v>
      </c>
      <c r="FV3" s="107" t="s">
        <v>27</v>
      </c>
      <c r="FW3" s="107" t="s">
        <v>29</v>
      </c>
      <c r="FX3" s="107" t="s">
        <v>30</v>
      </c>
    </row>
    <row r="4" spans="1:180" s="88" customFormat="1" ht="16.5" customHeight="1">
      <c r="A4" s="8"/>
      <c r="B4" s="8"/>
      <c r="C4" s="8"/>
      <c r="D4" s="91"/>
      <c r="E4" s="8"/>
      <c r="F4" s="91"/>
      <c r="G4" s="8"/>
      <c r="H4" s="8"/>
      <c r="I4" s="8"/>
      <c r="J4" s="8"/>
      <c r="K4" s="8"/>
      <c r="L4" s="8"/>
      <c r="M4" s="8"/>
      <c r="N4" s="99"/>
      <c r="O4" s="99"/>
      <c r="P4" s="99"/>
      <c r="Q4" s="99"/>
      <c r="R4" s="99"/>
      <c r="S4" s="99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</row>
    <row r="5" spans="1:180" s="89" customFormat="1" ht="16.5" customHeight="1">
      <c r="A5" s="92"/>
      <c r="B5" s="93"/>
      <c r="C5" s="94"/>
      <c r="D5" s="92"/>
      <c r="E5" s="95"/>
      <c r="F5" s="93"/>
      <c r="G5" s="92"/>
      <c r="H5" s="92"/>
      <c r="I5" s="92"/>
      <c r="J5" s="92"/>
      <c r="K5" s="92"/>
      <c r="L5" s="92"/>
      <c r="M5" s="92"/>
      <c r="N5" s="100"/>
      <c r="O5" s="101"/>
      <c r="P5" s="101"/>
      <c r="Q5" s="101"/>
      <c r="R5" s="101"/>
      <c r="S5" s="101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</row>
    <row r="6" spans="1:180" s="89" customFormat="1" ht="16.5" customHeight="1">
      <c r="A6" s="8"/>
      <c r="B6" s="96"/>
      <c r="C6" s="61"/>
      <c r="D6" s="8"/>
      <c r="E6" s="97"/>
      <c r="F6" s="96"/>
      <c r="G6" s="8"/>
      <c r="H6" s="8"/>
      <c r="I6" s="8"/>
      <c r="J6" s="8"/>
      <c r="K6" s="8"/>
      <c r="L6" s="8"/>
      <c r="M6" s="8"/>
      <c r="N6" s="99"/>
      <c r="O6" s="102"/>
      <c r="P6" s="102"/>
      <c r="Q6" s="102"/>
      <c r="R6" s="102"/>
      <c r="S6" s="102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</row>
    <row r="7" spans="1:180" s="89" customFormat="1" ht="16.5" customHeight="1">
      <c r="A7" s="8"/>
      <c r="B7" s="96"/>
      <c r="C7" s="61"/>
      <c r="D7" s="8"/>
      <c r="E7" s="97"/>
      <c r="F7" s="96"/>
      <c r="G7" s="8"/>
      <c r="H7" s="8"/>
      <c r="I7" s="8"/>
      <c r="J7" s="8"/>
      <c r="K7" s="8"/>
      <c r="L7" s="8"/>
      <c r="M7" s="8"/>
      <c r="N7" s="99"/>
      <c r="O7" s="102"/>
      <c r="P7" s="102"/>
      <c r="Q7" s="102"/>
      <c r="R7" s="102"/>
      <c r="S7" s="102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</row>
    <row r="8" spans="1:180" s="89" customFormat="1" ht="16.5" customHeight="1">
      <c r="A8" s="8"/>
      <c r="B8" s="96"/>
      <c r="C8" s="61"/>
      <c r="D8" s="8"/>
      <c r="E8" s="97"/>
      <c r="F8" s="96"/>
      <c r="G8" s="8"/>
      <c r="H8" s="8"/>
      <c r="I8" s="8"/>
      <c r="J8" s="8"/>
      <c r="K8" s="8"/>
      <c r="L8" s="8"/>
      <c r="M8" s="8"/>
      <c r="N8" s="99"/>
      <c r="O8" s="102"/>
      <c r="P8" s="102"/>
      <c r="Q8" s="102"/>
      <c r="R8" s="102"/>
      <c r="S8" s="102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</row>
    <row r="9" spans="1:180" s="89" customFormat="1" ht="16.5" customHeight="1">
      <c r="A9" s="8"/>
      <c r="B9" s="96"/>
      <c r="C9" s="61"/>
      <c r="D9" s="8"/>
      <c r="E9" s="97"/>
      <c r="F9" s="96"/>
      <c r="G9" s="8"/>
      <c r="H9" s="8"/>
      <c r="I9" s="8"/>
      <c r="J9" s="8"/>
      <c r="K9" s="8"/>
      <c r="L9" s="8"/>
      <c r="M9" s="8"/>
      <c r="N9" s="99"/>
      <c r="O9" s="102"/>
      <c r="P9" s="102"/>
      <c r="Q9" s="102"/>
      <c r="R9" s="102"/>
      <c r="S9" s="102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</row>
    <row r="10" spans="1:180" s="89" customFormat="1" ht="16.5" customHeight="1">
      <c r="A10" s="8"/>
      <c r="B10" s="96"/>
      <c r="C10" s="61"/>
      <c r="D10" s="8"/>
      <c r="E10" s="97"/>
      <c r="F10" s="96"/>
      <c r="G10" s="8"/>
      <c r="H10" s="8"/>
      <c r="I10" s="8"/>
      <c r="J10" s="8"/>
      <c r="K10" s="8"/>
      <c r="L10" s="8"/>
      <c r="M10" s="8"/>
      <c r="N10" s="99"/>
      <c r="O10" s="102"/>
      <c r="P10" s="102"/>
      <c r="Q10" s="102"/>
      <c r="R10" s="102"/>
      <c r="S10" s="102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</row>
    <row r="11" spans="1:180" s="89" customFormat="1" ht="16.5" customHeight="1">
      <c r="A11" s="8"/>
      <c r="B11" s="96"/>
      <c r="C11" s="61"/>
      <c r="D11" s="8"/>
      <c r="E11" s="97"/>
      <c r="F11" s="96"/>
      <c r="G11" s="8"/>
      <c r="H11" s="8"/>
      <c r="I11" s="103"/>
      <c r="J11" s="8"/>
      <c r="K11" s="8"/>
      <c r="L11" s="8"/>
      <c r="M11" s="8"/>
      <c r="N11" s="99"/>
      <c r="O11" s="102"/>
      <c r="P11" s="102"/>
      <c r="Q11" s="102"/>
      <c r="R11" s="102"/>
      <c r="S11" s="102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</row>
    <row r="12" spans="1:180" s="89" customFormat="1" ht="16.5" customHeight="1">
      <c r="A12" s="8"/>
      <c r="B12" s="96"/>
      <c r="C12" s="61"/>
      <c r="D12" s="8"/>
      <c r="E12" s="97"/>
      <c r="F12" s="96"/>
      <c r="G12" s="8"/>
      <c r="H12" s="8"/>
      <c r="I12" s="103"/>
      <c r="J12" s="8"/>
      <c r="K12" s="8"/>
      <c r="L12" s="8"/>
      <c r="M12" s="8"/>
      <c r="N12" s="99"/>
      <c r="O12" s="102"/>
      <c r="P12" s="102"/>
      <c r="Q12" s="102"/>
      <c r="R12" s="102"/>
      <c r="S12" s="102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</row>
    <row r="13" spans="1:180" s="89" customFormat="1" ht="16.5" customHeight="1">
      <c r="A13" s="8"/>
      <c r="B13" s="96"/>
      <c r="C13" s="61"/>
      <c r="D13" s="8"/>
      <c r="E13" s="97"/>
      <c r="F13" s="96"/>
      <c r="G13" s="8"/>
      <c r="H13" s="8"/>
      <c r="I13" s="104"/>
      <c r="J13" s="8"/>
      <c r="K13" s="8"/>
      <c r="L13" s="8"/>
      <c r="M13" s="8"/>
      <c r="N13" s="99"/>
      <c r="O13" s="102"/>
      <c r="P13" s="102"/>
      <c r="Q13" s="102"/>
      <c r="R13" s="102"/>
      <c r="S13" s="102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</row>
    <row r="14" spans="1:180" s="89" customFormat="1" ht="16.5" customHeight="1">
      <c r="A14" s="8"/>
      <c r="B14" s="96"/>
      <c r="C14" s="61"/>
      <c r="D14" s="8"/>
      <c r="E14" s="97"/>
      <c r="F14" s="96"/>
      <c r="G14" s="8"/>
      <c r="H14" s="8"/>
      <c r="I14" s="104"/>
      <c r="J14" s="8"/>
      <c r="K14" s="8"/>
      <c r="L14" s="8"/>
      <c r="M14" s="8"/>
      <c r="N14" s="99"/>
      <c r="O14" s="102"/>
      <c r="P14" s="102"/>
      <c r="Q14" s="102"/>
      <c r="R14" s="102"/>
      <c r="S14" s="102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</row>
    <row r="15" spans="1:180" s="89" customFormat="1" ht="16.5" customHeight="1">
      <c r="A15" s="8"/>
      <c r="B15" s="96"/>
      <c r="C15" s="61"/>
      <c r="D15" s="8"/>
      <c r="E15" s="97"/>
      <c r="F15" s="96"/>
      <c r="G15" s="8"/>
      <c r="H15" s="8"/>
      <c r="I15" s="104"/>
      <c r="J15" s="8"/>
      <c r="K15" s="8"/>
      <c r="L15" s="8"/>
      <c r="M15" s="8"/>
      <c r="N15" s="99"/>
      <c r="O15" s="102"/>
      <c r="P15" s="102"/>
      <c r="Q15" s="102"/>
      <c r="R15" s="102"/>
      <c r="S15" s="102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</row>
    <row r="16" spans="1:180" s="89" customFormat="1" ht="16.5" customHeight="1">
      <c r="A16" s="8"/>
      <c r="B16" s="96"/>
      <c r="C16" s="61"/>
      <c r="D16" s="8"/>
      <c r="E16" s="97"/>
      <c r="F16" s="96"/>
      <c r="G16" s="8"/>
      <c r="H16" s="8"/>
      <c r="I16" s="104"/>
      <c r="J16" s="8"/>
      <c r="K16" s="8"/>
      <c r="L16" s="8"/>
      <c r="M16" s="8"/>
      <c r="N16" s="99"/>
      <c r="O16" s="102"/>
      <c r="P16" s="102"/>
      <c r="Q16" s="102"/>
      <c r="R16" s="102"/>
      <c r="S16" s="102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</row>
    <row r="17" spans="1:180" s="89" customFormat="1" ht="16.5" customHeight="1">
      <c r="A17" s="8"/>
      <c r="B17" s="96"/>
      <c r="C17" s="61"/>
      <c r="D17" s="8"/>
      <c r="E17" s="97"/>
      <c r="F17" s="96"/>
      <c r="G17" s="8"/>
      <c r="H17" s="8"/>
      <c r="I17" s="104"/>
      <c r="J17" s="8"/>
      <c r="K17" s="8"/>
      <c r="L17" s="8"/>
      <c r="M17" s="8"/>
      <c r="N17" s="99"/>
      <c r="O17" s="102"/>
      <c r="P17" s="102"/>
      <c r="Q17" s="102"/>
      <c r="R17" s="102"/>
      <c r="S17" s="102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</row>
    <row r="18" spans="1:180" s="89" customFormat="1" ht="16.5" customHeight="1">
      <c r="A18" s="8"/>
      <c r="B18" s="96"/>
      <c r="C18" s="61"/>
      <c r="D18" s="8"/>
      <c r="E18" s="97"/>
      <c r="F18" s="96"/>
      <c r="G18" s="8"/>
      <c r="H18" s="8"/>
      <c r="I18" s="104"/>
      <c r="J18" s="8"/>
      <c r="K18" s="8"/>
      <c r="L18" s="8"/>
      <c r="M18" s="8"/>
      <c r="N18" s="99"/>
      <c r="O18" s="102"/>
      <c r="P18" s="102"/>
      <c r="Q18" s="102"/>
      <c r="R18" s="102"/>
      <c r="S18" s="102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</row>
    <row r="19" spans="1:180" s="89" customFormat="1" ht="16.5" customHeight="1">
      <c r="A19" s="8"/>
      <c r="B19" s="96"/>
      <c r="C19" s="61"/>
      <c r="D19" s="8"/>
      <c r="E19" s="97"/>
      <c r="F19" s="96"/>
      <c r="G19" s="8"/>
      <c r="H19" s="8"/>
      <c r="I19" s="104"/>
      <c r="J19" s="8"/>
      <c r="K19" s="8"/>
      <c r="L19" s="8"/>
      <c r="M19" s="8"/>
      <c r="N19" s="99"/>
      <c r="O19" s="102"/>
      <c r="P19" s="102"/>
      <c r="Q19" s="102"/>
      <c r="R19" s="102"/>
      <c r="S19" s="102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</row>
    <row r="20" spans="1:180" s="89" customFormat="1" ht="16.5" customHeight="1">
      <c r="A20" s="8"/>
      <c r="B20" s="96"/>
      <c r="C20" s="61"/>
      <c r="D20" s="8"/>
      <c r="E20" s="97"/>
      <c r="F20" s="96"/>
      <c r="G20" s="8"/>
      <c r="H20" s="8"/>
      <c r="I20" s="104"/>
      <c r="J20" s="8"/>
      <c r="K20" s="8"/>
      <c r="L20" s="8"/>
      <c r="M20" s="8"/>
      <c r="N20" s="99"/>
      <c r="O20" s="102"/>
      <c r="P20" s="102"/>
      <c r="Q20" s="102"/>
      <c r="R20" s="102"/>
      <c r="S20" s="102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</row>
    <row r="21" spans="1:180" s="89" customFormat="1" ht="16.5" customHeight="1">
      <c r="A21" s="8"/>
      <c r="B21" s="96"/>
      <c r="C21" s="61"/>
      <c r="D21" s="8"/>
      <c r="E21" s="97"/>
      <c r="F21" s="96"/>
      <c r="G21" s="8"/>
      <c r="H21" s="8"/>
      <c r="I21" s="104"/>
      <c r="J21" s="8"/>
      <c r="K21" s="8"/>
      <c r="L21" s="8"/>
      <c r="M21" s="8"/>
      <c r="N21" s="99"/>
      <c r="O21" s="102"/>
      <c r="P21" s="102"/>
      <c r="Q21" s="102"/>
      <c r="R21" s="102"/>
      <c r="S21" s="102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</row>
    <row r="22" spans="1:180" s="89" customFormat="1" ht="16.5" customHeight="1">
      <c r="A22" s="8"/>
      <c r="B22" s="96"/>
      <c r="C22" s="61"/>
      <c r="D22" s="8"/>
      <c r="E22" s="97"/>
      <c r="F22" s="96"/>
      <c r="G22" s="8"/>
      <c r="H22" s="8"/>
      <c r="I22" s="104"/>
      <c r="J22" s="8"/>
      <c r="K22" s="8"/>
      <c r="L22" s="8"/>
      <c r="M22" s="8"/>
      <c r="N22" s="99"/>
      <c r="O22" s="102"/>
      <c r="P22" s="102"/>
      <c r="Q22" s="102"/>
      <c r="R22" s="102"/>
      <c r="S22" s="102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</row>
    <row r="23" spans="1:180" s="89" customFormat="1" ht="16.5" customHeight="1">
      <c r="A23" s="8"/>
      <c r="B23" s="96"/>
      <c r="C23" s="61"/>
      <c r="D23" s="8"/>
      <c r="E23" s="97"/>
      <c r="F23" s="96"/>
      <c r="G23" s="8"/>
      <c r="H23" s="8"/>
      <c r="I23" s="104"/>
      <c r="J23" s="8"/>
      <c r="K23" s="8"/>
      <c r="L23" s="8"/>
      <c r="M23" s="8"/>
      <c r="N23" s="99"/>
      <c r="O23" s="102"/>
      <c r="P23" s="102"/>
      <c r="Q23" s="102"/>
      <c r="R23" s="102"/>
      <c r="S23" s="102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</row>
    <row r="24" spans="1:180" s="89" customFormat="1" ht="16.5" customHeight="1">
      <c r="A24" s="8"/>
      <c r="B24" s="96"/>
      <c r="C24" s="61"/>
      <c r="D24" s="8"/>
      <c r="E24" s="97"/>
      <c r="F24" s="96"/>
      <c r="G24" s="8"/>
      <c r="H24" s="8"/>
      <c r="I24" s="104"/>
      <c r="J24" s="8"/>
      <c r="K24" s="8"/>
      <c r="L24" s="8"/>
      <c r="M24" s="8"/>
      <c r="N24" s="99"/>
      <c r="O24" s="102"/>
      <c r="P24" s="102"/>
      <c r="Q24" s="102"/>
      <c r="R24" s="102"/>
      <c r="S24" s="102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</row>
    <row r="25" spans="1:180" s="89" customFormat="1" ht="16.5" customHeight="1">
      <c r="A25" s="8"/>
      <c r="B25" s="96"/>
      <c r="C25" s="61"/>
      <c r="D25" s="8"/>
      <c r="E25" s="97"/>
      <c r="F25" s="96"/>
      <c r="G25" s="8"/>
      <c r="H25" s="8"/>
      <c r="I25" s="104"/>
      <c r="J25" s="8"/>
      <c r="K25" s="8"/>
      <c r="L25" s="8"/>
      <c r="M25" s="8"/>
      <c r="N25" s="99"/>
      <c r="O25" s="102"/>
      <c r="P25" s="102"/>
      <c r="Q25" s="102"/>
      <c r="R25" s="102"/>
      <c r="S25" s="102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</row>
    <row r="26" spans="1:180" s="89" customFormat="1" ht="16.5" customHeight="1">
      <c r="A26" s="8"/>
      <c r="B26" s="96"/>
      <c r="C26" s="61"/>
      <c r="D26" s="8"/>
      <c r="E26" s="97"/>
      <c r="F26" s="96"/>
      <c r="G26" s="8"/>
      <c r="H26" s="8"/>
      <c r="I26" s="104"/>
      <c r="J26" s="8"/>
      <c r="K26" s="8"/>
      <c r="L26" s="8"/>
      <c r="M26" s="8"/>
      <c r="N26" s="99"/>
      <c r="O26" s="102"/>
      <c r="P26" s="102"/>
      <c r="Q26" s="102"/>
      <c r="R26" s="102"/>
      <c r="S26" s="102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</row>
    <row r="27" spans="1:180" s="89" customFormat="1" ht="16.5" customHeight="1">
      <c r="A27" s="8"/>
      <c r="B27" s="96"/>
      <c r="C27" s="61"/>
      <c r="D27" s="8"/>
      <c r="E27" s="97"/>
      <c r="F27" s="96"/>
      <c r="G27" s="8"/>
      <c r="H27" s="8"/>
      <c r="I27" s="104"/>
      <c r="J27" s="8"/>
      <c r="K27" s="8"/>
      <c r="L27" s="8"/>
      <c r="M27" s="8"/>
      <c r="N27" s="99"/>
      <c r="O27" s="102"/>
      <c r="P27" s="102"/>
      <c r="Q27" s="102"/>
      <c r="R27" s="102"/>
      <c r="S27" s="102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</row>
    <row r="28" spans="1:180" s="89" customFormat="1" ht="16.5" customHeight="1">
      <c r="A28" s="8"/>
      <c r="B28" s="96"/>
      <c r="C28" s="61"/>
      <c r="D28" s="8"/>
      <c r="E28" s="97"/>
      <c r="F28" s="96"/>
      <c r="G28" s="8"/>
      <c r="H28" s="8"/>
      <c r="I28" s="104"/>
      <c r="J28" s="8"/>
      <c r="K28" s="8"/>
      <c r="L28" s="8"/>
      <c r="M28" s="8"/>
      <c r="N28" s="99"/>
      <c r="O28" s="102"/>
      <c r="P28" s="102"/>
      <c r="Q28" s="102"/>
      <c r="R28" s="102"/>
      <c r="S28" s="102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</row>
    <row r="29" spans="1:180" s="89" customFormat="1" ht="16.5" customHeight="1">
      <c r="A29" s="8"/>
      <c r="B29" s="96"/>
      <c r="C29" s="61"/>
      <c r="D29" s="8"/>
      <c r="E29" s="97"/>
      <c r="F29" s="96"/>
      <c r="G29" s="8"/>
      <c r="H29" s="8"/>
      <c r="I29" s="104"/>
      <c r="J29" s="8"/>
      <c r="K29" s="8"/>
      <c r="L29" s="8"/>
      <c r="M29" s="8"/>
      <c r="N29" s="99"/>
      <c r="O29" s="102"/>
      <c r="P29" s="102"/>
      <c r="Q29" s="102"/>
      <c r="R29" s="102"/>
      <c r="S29" s="102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</row>
    <row r="30" spans="1:180" s="89" customFormat="1" ht="16.5" customHeight="1">
      <c r="A30" s="8"/>
      <c r="B30" s="96"/>
      <c r="C30" s="61"/>
      <c r="D30" s="8"/>
      <c r="E30" s="97"/>
      <c r="F30" s="96"/>
      <c r="G30" s="8"/>
      <c r="H30" s="8"/>
      <c r="I30" s="104"/>
      <c r="J30" s="8"/>
      <c r="K30" s="8"/>
      <c r="L30" s="8"/>
      <c r="M30" s="8"/>
      <c r="N30" s="99"/>
      <c r="O30" s="102"/>
      <c r="P30" s="102"/>
      <c r="Q30" s="102"/>
      <c r="R30" s="102"/>
      <c r="S30" s="102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</row>
    <row r="31" spans="1:180" s="89" customFormat="1" ht="16.5" customHeight="1">
      <c r="A31" s="8"/>
      <c r="B31" s="96"/>
      <c r="C31" s="61"/>
      <c r="D31" s="8"/>
      <c r="E31" s="97"/>
      <c r="F31" s="96"/>
      <c r="G31" s="8"/>
      <c r="H31" s="8"/>
      <c r="I31" s="104"/>
      <c r="J31" s="8"/>
      <c r="K31" s="8"/>
      <c r="L31" s="8"/>
      <c r="M31" s="8"/>
      <c r="N31" s="99"/>
      <c r="O31" s="102"/>
      <c r="P31" s="102"/>
      <c r="Q31" s="102"/>
      <c r="R31" s="102"/>
      <c r="S31" s="102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</row>
    <row r="32" spans="1:180" s="89" customFormat="1" ht="16.5" customHeight="1">
      <c r="A32" s="8"/>
      <c r="B32" s="96"/>
      <c r="C32" s="61"/>
      <c r="D32" s="8"/>
      <c r="E32" s="97"/>
      <c r="F32" s="96"/>
      <c r="G32" s="8"/>
      <c r="H32" s="8"/>
      <c r="I32" s="104"/>
      <c r="J32" s="8"/>
      <c r="K32" s="8"/>
      <c r="L32" s="8"/>
      <c r="M32" s="8"/>
      <c r="N32" s="99"/>
      <c r="O32" s="102"/>
      <c r="P32" s="102"/>
      <c r="Q32" s="102"/>
      <c r="R32" s="102"/>
      <c r="S32" s="102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</row>
    <row r="33" spans="1:180" s="89" customFormat="1" ht="16.5" customHeight="1">
      <c r="A33" s="8"/>
      <c r="B33" s="96"/>
      <c r="C33" s="61"/>
      <c r="D33" s="8"/>
      <c r="E33" s="97"/>
      <c r="F33" s="96"/>
      <c r="G33" s="8"/>
      <c r="H33" s="8"/>
      <c r="I33" s="104"/>
      <c r="J33" s="8"/>
      <c r="K33" s="8"/>
      <c r="L33" s="8"/>
      <c r="M33" s="8"/>
      <c r="N33" s="99"/>
      <c r="O33" s="102"/>
      <c r="P33" s="102"/>
      <c r="Q33" s="102"/>
      <c r="R33" s="102"/>
      <c r="S33" s="102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</row>
    <row r="34" spans="1:180" s="89" customFormat="1" ht="16.5" customHeight="1">
      <c r="A34" s="8"/>
      <c r="B34" s="96"/>
      <c r="C34" s="61"/>
      <c r="D34" s="8"/>
      <c r="E34" s="97"/>
      <c r="F34" s="96"/>
      <c r="G34" s="8"/>
      <c r="H34" s="8"/>
      <c r="I34" s="104"/>
      <c r="J34" s="8"/>
      <c r="K34" s="8"/>
      <c r="L34" s="8"/>
      <c r="M34" s="8"/>
      <c r="N34" s="99"/>
      <c r="O34" s="102"/>
      <c r="P34" s="102"/>
      <c r="Q34" s="102"/>
      <c r="R34" s="102"/>
      <c r="S34" s="102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</row>
    <row r="35" spans="1:180" s="89" customFormat="1" ht="16.5" customHeight="1">
      <c r="A35" s="8"/>
      <c r="B35" s="96"/>
      <c r="C35" s="61"/>
      <c r="D35" s="8"/>
      <c r="E35" s="97"/>
      <c r="F35" s="96"/>
      <c r="G35" s="8"/>
      <c r="H35" s="8"/>
      <c r="I35" s="104"/>
      <c r="J35" s="8"/>
      <c r="K35" s="8"/>
      <c r="L35" s="8"/>
      <c r="M35" s="8"/>
      <c r="N35" s="99"/>
      <c r="O35" s="102"/>
      <c r="P35" s="102"/>
      <c r="Q35" s="102"/>
      <c r="R35" s="102"/>
      <c r="S35" s="102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</row>
    <row r="36" spans="1:180" s="89" customFormat="1" ht="16.5" customHeight="1">
      <c r="A36" s="8"/>
      <c r="B36" s="96"/>
      <c r="C36" s="61"/>
      <c r="D36" s="8"/>
      <c r="E36" s="97"/>
      <c r="F36" s="96"/>
      <c r="G36" s="8"/>
      <c r="H36" s="8"/>
      <c r="I36" s="104"/>
      <c r="J36" s="8"/>
      <c r="K36" s="8"/>
      <c r="L36" s="8"/>
      <c r="M36" s="8"/>
      <c r="N36" s="99"/>
      <c r="O36" s="102"/>
      <c r="P36" s="102"/>
      <c r="Q36" s="102"/>
      <c r="R36" s="102"/>
      <c r="S36" s="102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</row>
    <row r="37" spans="1:180" s="89" customFormat="1" ht="16.5" customHeight="1">
      <c r="A37" s="8"/>
      <c r="B37" s="96"/>
      <c r="C37" s="61"/>
      <c r="D37" s="8"/>
      <c r="E37" s="97"/>
      <c r="F37" s="96"/>
      <c r="G37" s="8"/>
      <c r="H37" s="8"/>
      <c r="I37" s="104"/>
      <c r="J37" s="8"/>
      <c r="K37" s="8"/>
      <c r="L37" s="8"/>
      <c r="M37" s="8"/>
      <c r="N37" s="99"/>
      <c r="O37" s="102"/>
      <c r="P37" s="102"/>
      <c r="Q37" s="102"/>
      <c r="R37" s="102"/>
      <c r="S37" s="102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</row>
    <row r="38" spans="1:180" s="89" customFormat="1" ht="16.5" customHeight="1">
      <c r="A38" s="8"/>
      <c r="B38" s="96"/>
      <c r="C38" s="61"/>
      <c r="D38" s="8"/>
      <c r="E38" s="97"/>
      <c r="F38" s="96"/>
      <c r="G38" s="8"/>
      <c r="H38" s="8"/>
      <c r="I38" s="104"/>
      <c r="J38" s="8"/>
      <c r="K38" s="8"/>
      <c r="L38" s="8"/>
      <c r="M38" s="8"/>
      <c r="N38" s="99"/>
      <c r="O38" s="102"/>
      <c r="P38" s="102"/>
      <c r="Q38" s="102"/>
      <c r="R38" s="102"/>
      <c r="S38" s="102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</row>
    <row r="39" spans="1:180" s="89" customFormat="1" ht="16.5" customHeight="1">
      <c r="A39" s="8"/>
      <c r="B39" s="96"/>
      <c r="C39" s="61"/>
      <c r="D39" s="8"/>
      <c r="E39" s="97"/>
      <c r="F39" s="96"/>
      <c r="G39" s="8"/>
      <c r="H39" s="8"/>
      <c r="I39" s="104"/>
      <c r="J39" s="8"/>
      <c r="K39" s="8"/>
      <c r="L39" s="8"/>
      <c r="M39" s="8"/>
      <c r="N39" s="99"/>
      <c r="O39" s="102"/>
      <c r="P39" s="102"/>
      <c r="Q39" s="102"/>
      <c r="R39" s="102"/>
      <c r="S39" s="102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</row>
    <row r="40" spans="1:180" s="89" customFormat="1" ht="16.5" customHeight="1">
      <c r="A40" s="8"/>
      <c r="B40" s="96"/>
      <c r="C40" s="61"/>
      <c r="D40" s="8"/>
      <c r="E40" s="97"/>
      <c r="F40" s="96"/>
      <c r="G40" s="8"/>
      <c r="H40" s="8"/>
      <c r="I40" s="104"/>
      <c r="J40" s="8"/>
      <c r="K40" s="8"/>
      <c r="L40" s="8"/>
      <c r="M40" s="8"/>
      <c r="N40" s="99"/>
      <c r="O40" s="102"/>
      <c r="P40" s="102"/>
      <c r="Q40" s="102"/>
      <c r="R40" s="102"/>
      <c r="S40" s="102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</row>
    <row r="41" spans="1:180" s="89" customFormat="1" ht="16.5" customHeight="1">
      <c r="A41" s="8"/>
      <c r="B41" s="96"/>
      <c r="C41" s="61"/>
      <c r="D41" s="8"/>
      <c r="E41" s="97"/>
      <c r="F41" s="96"/>
      <c r="G41" s="8"/>
      <c r="H41" s="8"/>
      <c r="I41" s="104"/>
      <c r="J41" s="8"/>
      <c r="K41" s="8"/>
      <c r="L41" s="8"/>
      <c r="M41" s="8"/>
      <c r="N41" s="99"/>
      <c r="O41" s="102"/>
      <c r="P41" s="102"/>
      <c r="Q41" s="102"/>
      <c r="R41" s="102"/>
      <c r="S41" s="102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</row>
    <row r="42" spans="1:180" s="89" customFormat="1" ht="16.5" customHeight="1">
      <c r="A42" s="8"/>
      <c r="B42" s="96"/>
      <c r="C42" s="61"/>
      <c r="D42" s="8"/>
      <c r="E42" s="97"/>
      <c r="F42" s="96"/>
      <c r="G42" s="8"/>
      <c r="H42" s="8"/>
      <c r="I42" s="104"/>
      <c r="J42" s="8"/>
      <c r="K42" s="8"/>
      <c r="L42" s="8"/>
      <c r="M42" s="8"/>
      <c r="N42" s="99"/>
      <c r="O42" s="102"/>
      <c r="P42" s="102"/>
      <c r="Q42" s="102"/>
      <c r="R42" s="102"/>
      <c r="S42" s="102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</row>
    <row r="43" spans="1:180" s="89" customFormat="1" ht="16.5" customHeight="1">
      <c r="A43" s="8"/>
      <c r="B43" s="96"/>
      <c r="C43" s="61"/>
      <c r="D43" s="8"/>
      <c r="E43" s="97"/>
      <c r="F43" s="96"/>
      <c r="G43" s="8"/>
      <c r="H43" s="8"/>
      <c r="I43" s="104"/>
      <c r="J43" s="8"/>
      <c r="K43" s="8"/>
      <c r="L43" s="8"/>
      <c r="M43" s="8"/>
      <c r="N43" s="99"/>
      <c r="O43" s="102"/>
      <c r="P43" s="102"/>
      <c r="Q43" s="102"/>
      <c r="R43" s="102"/>
      <c r="S43" s="102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</row>
    <row r="44" spans="1:180" s="89" customFormat="1" ht="16.5" customHeight="1">
      <c r="A44" s="8"/>
      <c r="B44" s="96"/>
      <c r="C44" s="61"/>
      <c r="D44" s="8"/>
      <c r="E44" s="97"/>
      <c r="F44" s="96"/>
      <c r="G44" s="8"/>
      <c r="H44" s="8"/>
      <c r="I44" s="104"/>
      <c r="J44" s="8"/>
      <c r="K44" s="8"/>
      <c r="L44" s="8"/>
      <c r="M44" s="8"/>
      <c r="N44" s="99"/>
      <c r="O44" s="102"/>
      <c r="P44" s="102"/>
      <c r="Q44" s="102"/>
      <c r="R44" s="102"/>
      <c r="S44" s="102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</row>
    <row r="45" spans="1:180" s="89" customFormat="1" ht="16.5" customHeight="1">
      <c r="A45" s="8"/>
      <c r="B45" s="96"/>
      <c r="C45" s="61"/>
      <c r="D45" s="8"/>
      <c r="E45" s="97"/>
      <c r="F45" s="96"/>
      <c r="G45" s="8"/>
      <c r="H45" s="8"/>
      <c r="I45" s="104"/>
      <c r="J45" s="8"/>
      <c r="K45" s="8"/>
      <c r="L45" s="8"/>
      <c r="M45" s="8"/>
      <c r="N45" s="99"/>
      <c r="O45" s="102"/>
      <c r="P45" s="102"/>
      <c r="Q45" s="102"/>
      <c r="R45" s="102"/>
      <c r="S45" s="102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</row>
    <row r="46" spans="1:180" s="89" customFormat="1" ht="16.5" customHeight="1">
      <c r="A46" s="8"/>
      <c r="B46" s="96"/>
      <c r="C46" s="61"/>
      <c r="D46" s="8"/>
      <c r="E46" s="97"/>
      <c r="F46" s="96"/>
      <c r="G46" s="8"/>
      <c r="H46" s="8"/>
      <c r="I46" s="104"/>
      <c r="J46" s="8"/>
      <c r="K46" s="8"/>
      <c r="L46" s="8"/>
      <c r="M46" s="8"/>
      <c r="N46" s="99"/>
      <c r="O46" s="102"/>
      <c r="P46" s="102"/>
      <c r="Q46" s="102"/>
      <c r="R46" s="102"/>
      <c r="S46" s="102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</row>
    <row r="47" spans="1:180" s="89" customFormat="1" ht="16.5" customHeight="1">
      <c r="A47" s="8"/>
      <c r="B47" s="96"/>
      <c r="C47" s="61"/>
      <c r="D47" s="8"/>
      <c r="E47" s="97"/>
      <c r="F47" s="96"/>
      <c r="G47" s="8"/>
      <c r="H47" s="8"/>
      <c r="I47" s="104"/>
      <c r="J47" s="8"/>
      <c r="K47" s="8"/>
      <c r="L47" s="8"/>
      <c r="M47" s="8"/>
      <c r="N47" s="99"/>
      <c r="O47" s="102"/>
      <c r="P47" s="102"/>
      <c r="Q47" s="102"/>
      <c r="R47" s="102"/>
      <c r="S47" s="102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</row>
    <row r="48" spans="1:180" s="89" customFormat="1" ht="16.5" customHeight="1">
      <c r="A48" s="8"/>
      <c r="B48" s="96"/>
      <c r="C48" s="61"/>
      <c r="D48" s="8"/>
      <c r="E48" s="97"/>
      <c r="F48" s="96"/>
      <c r="G48" s="8"/>
      <c r="H48" s="8"/>
      <c r="I48" s="104"/>
      <c r="J48" s="8"/>
      <c r="K48" s="8"/>
      <c r="L48" s="8"/>
      <c r="M48" s="8"/>
      <c r="N48" s="99"/>
      <c r="O48" s="102"/>
      <c r="P48" s="102"/>
      <c r="Q48" s="102"/>
      <c r="R48" s="102"/>
      <c r="S48" s="102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</row>
    <row r="49" spans="1:180" s="89" customFormat="1" ht="16.5" customHeight="1">
      <c r="A49" s="8"/>
      <c r="B49" s="96"/>
      <c r="C49" s="61"/>
      <c r="D49" s="8"/>
      <c r="E49" s="97"/>
      <c r="F49" s="96"/>
      <c r="G49" s="8"/>
      <c r="H49" s="8"/>
      <c r="I49" s="104"/>
      <c r="J49" s="8"/>
      <c r="K49" s="8"/>
      <c r="L49" s="8"/>
      <c r="M49" s="8"/>
      <c r="N49" s="99"/>
      <c r="O49" s="102"/>
      <c r="P49" s="102"/>
      <c r="Q49" s="102"/>
      <c r="R49" s="102"/>
      <c r="S49" s="102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</row>
    <row r="50" spans="1:180" s="89" customFormat="1" ht="16.5" customHeight="1">
      <c r="A50" s="8"/>
      <c r="B50" s="96"/>
      <c r="C50" s="61"/>
      <c r="D50" s="8"/>
      <c r="E50" s="97"/>
      <c r="F50" s="96"/>
      <c r="G50" s="8"/>
      <c r="H50" s="8"/>
      <c r="I50" s="104"/>
      <c r="J50" s="8"/>
      <c r="K50" s="8"/>
      <c r="L50" s="8"/>
      <c r="M50" s="8"/>
      <c r="N50" s="99"/>
      <c r="O50" s="102"/>
      <c r="P50" s="102"/>
      <c r="Q50" s="102"/>
      <c r="R50" s="102"/>
      <c r="S50" s="102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</row>
    <row r="51" spans="1:180" s="89" customFormat="1" ht="16.5" customHeight="1">
      <c r="A51" s="8"/>
      <c r="B51" s="96"/>
      <c r="C51" s="61"/>
      <c r="D51" s="8"/>
      <c r="E51" s="97"/>
      <c r="F51" s="96"/>
      <c r="G51" s="8"/>
      <c r="H51" s="8"/>
      <c r="I51" s="104"/>
      <c r="J51" s="8"/>
      <c r="K51" s="8"/>
      <c r="L51" s="8"/>
      <c r="M51" s="8"/>
      <c r="N51" s="99"/>
      <c r="O51" s="102"/>
      <c r="P51" s="102"/>
      <c r="Q51" s="102"/>
      <c r="R51" s="102"/>
      <c r="S51" s="102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</row>
    <row r="52" spans="1:180" s="89" customFormat="1" ht="16.5" customHeight="1">
      <c r="A52" s="8"/>
      <c r="B52" s="96"/>
      <c r="C52" s="61"/>
      <c r="D52" s="8"/>
      <c r="E52" s="97"/>
      <c r="F52" s="96"/>
      <c r="G52" s="8"/>
      <c r="H52" s="8"/>
      <c r="I52" s="104"/>
      <c r="J52" s="8"/>
      <c r="K52" s="8"/>
      <c r="L52" s="8"/>
      <c r="M52" s="8"/>
      <c r="N52" s="99"/>
      <c r="O52" s="102"/>
      <c r="P52" s="102"/>
      <c r="Q52" s="102"/>
      <c r="R52" s="102"/>
      <c r="S52" s="102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</row>
    <row r="53" spans="1:180" s="89" customFormat="1" ht="16.5" customHeight="1">
      <c r="A53" s="8"/>
      <c r="B53" s="96"/>
      <c r="C53" s="61"/>
      <c r="D53" s="8"/>
      <c r="E53" s="97"/>
      <c r="F53" s="96"/>
      <c r="G53" s="8"/>
      <c r="H53" s="8"/>
      <c r="I53" s="104"/>
      <c r="J53" s="8"/>
      <c r="K53" s="8"/>
      <c r="L53" s="8"/>
      <c r="M53" s="8"/>
      <c r="N53" s="99"/>
      <c r="O53" s="102"/>
      <c r="P53" s="102"/>
      <c r="Q53" s="102"/>
      <c r="R53" s="102"/>
      <c r="S53" s="102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</row>
    <row r="54" spans="1:180" s="89" customFormat="1" ht="16.5" customHeight="1">
      <c r="A54" s="8"/>
      <c r="B54" s="8"/>
      <c r="C54" s="8"/>
      <c r="D54" s="91"/>
      <c r="E54" s="8"/>
      <c r="F54" s="91"/>
      <c r="G54" s="8"/>
      <c r="H54" s="8"/>
      <c r="I54" s="8"/>
      <c r="J54" s="8"/>
      <c r="K54" s="8"/>
      <c r="L54" s="8"/>
      <c r="M54" s="8"/>
      <c r="N54" s="99"/>
      <c r="O54" s="102"/>
      <c r="P54" s="102"/>
      <c r="Q54" s="102"/>
      <c r="R54" s="102"/>
      <c r="S54" s="102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</row>
    <row r="55" spans="1:180" s="89" customFormat="1" ht="16.5" customHeight="1">
      <c r="A55" s="8"/>
      <c r="B55" s="96"/>
      <c r="C55" s="61"/>
      <c r="D55" s="8"/>
      <c r="E55" s="97"/>
      <c r="F55" s="96"/>
      <c r="G55" s="8"/>
      <c r="H55" s="8"/>
      <c r="I55" s="8"/>
      <c r="J55" s="8"/>
      <c r="K55" s="8"/>
      <c r="L55" s="8"/>
      <c r="M55" s="8"/>
      <c r="N55" s="99"/>
      <c r="O55" s="102"/>
      <c r="P55" s="102"/>
      <c r="Q55" s="102"/>
      <c r="R55" s="102"/>
      <c r="S55" s="102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</row>
    <row r="56" spans="1:180" s="89" customFormat="1" ht="16.5" customHeight="1">
      <c r="A56" s="8"/>
      <c r="B56" s="96"/>
      <c r="C56" s="61"/>
      <c r="D56" s="8"/>
      <c r="E56" s="97"/>
      <c r="F56" s="96"/>
      <c r="G56" s="8"/>
      <c r="H56" s="8"/>
      <c r="I56" s="8"/>
      <c r="J56" s="8"/>
      <c r="K56" s="8"/>
      <c r="L56" s="8"/>
      <c r="M56" s="8"/>
      <c r="N56" s="99"/>
      <c r="O56" s="102"/>
      <c r="P56" s="102"/>
      <c r="Q56" s="102"/>
      <c r="R56" s="102"/>
      <c r="S56" s="102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</row>
    <row r="57" spans="1:180" s="89" customFormat="1" ht="16.5" customHeight="1">
      <c r="A57" s="8"/>
      <c r="B57" s="96"/>
      <c r="C57" s="61"/>
      <c r="D57" s="8"/>
      <c r="E57" s="97"/>
      <c r="F57" s="96"/>
      <c r="G57" s="8"/>
      <c r="H57" s="8"/>
      <c r="I57" s="8"/>
      <c r="J57" s="8"/>
      <c r="K57" s="8"/>
      <c r="L57" s="8"/>
      <c r="M57" s="8"/>
      <c r="N57" s="99"/>
      <c r="O57" s="102"/>
      <c r="P57" s="102"/>
      <c r="Q57" s="102"/>
      <c r="R57" s="102"/>
      <c r="S57" s="102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</row>
    <row r="58" spans="1:180" s="89" customFormat="1" ht="16.5" customHeight="1">
      <c r="A58" s="8"/>
      <c r="B58" s="96"/>
      <c r="C58" s="61"/>
      <c r="D58" s="8"/>
      <c r="E58" s="97"/>
      <c r="F58" s="96"/>
      <c r="G58" s="8"/>
      <c r="H58" s="8"/>
      <c r="I58" s="8"/>
      <c r="J58" s="8"/>
      <c r="K58" s="8"/>
      <c r="L58" s="8"/>
      <c r="M58" s="8"/>
      <c r="N58" s="99"/>
      <c r="O58" s="102"/>
      <c r="P58" s="102"/>
      <c r="Q58" s="102"/>
      <c r="R58" s="102"/>
      <c r="S58" s="102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</row>
    <row r="59" spans="1:180" s="89" customFormat="1" ht="16.5" customHeight="1">
      <c r="A59" s="8"/>
      <c r="B59" s="96"/>
      <c r="C59" s="61"/>
      <c r="D59" s="8"/>
      <c r="E59" s="97"/>
      <c r="F59" s="96"/>
      <c r="G59" s="8"/>
      <c r="H59" s="8"/>
      <c r="I59" s="8"/>
      <c r="J59" s="8"/>
      <c r="K59" s="8"/>
      <c r="L59" s="8"/>
      <c r="M59" s="8"/>
      <c r="N59" s="99"/>
      <c r="O59" s="102"/>
      <c r="P59" s="102"/>
      <c r="Q59" s="102"/>
      <c r="R59" s="102"/>
      <c r="S59" s="102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</row>
    <row r="60" spans="1:180" s="89" customFormat="1" ht="16.5" customHeight="1">
      <c r="A60" s="8"/>
      <c r="B60" s="96"/>
      <c r="C60" s="61"/>
      <c r="D60" s="8"/>
      <c r="E60" s="97"/>
      <c r="F60" s="96"/>
      <c r="G60" s="8"/>
      <c r="H60" s="8"/>
      <c r="I60" s="8"/>
      <c r="J60" s="8"/>
      <c r="K60" s="8"/>
      <c r="L60" s="8"/>
      <c r="M60" s="8"/>
      <c r="N60" s="99"/>
      <c r="O60" s="102"/>
      <c r="P60" s="102"/>
      <c r="Q60" s="102"/>
      <c r="R60" s="102"/>
      <c r="S60" s="102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</row>
    <row r="61" spans="1:180" s="89" customFormat="1" ht="16.5" customHeight="1">
      <c r="A61" s="8"/>
      <c r="B61" s="96"/>
      <c r="C61" s="61"/>
      <c r="D61" s="8"/>
      <c r="E61" s="97"/>
      <c r="F61" s="96"/>
      <c r="G61" s="8"/>
      <c r="H61" s="8"/>
      <c r="I61" s="103"/>
      <c r="J61" s="8"/>
      <c r="K61" s="8"/>
      <c r="L61" s="8"/>
      <c r="M61" s="8"/>
      <c r="N61" s="99"/>
      <c r="O61" s="102"/>
      <c r="P61" s="102"/>
      <c r="Q61" s="102"/>
      <c r="R61" s="102"/>
      <c r="S61" s="102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</row>
    <row r="62" spans="1:180" s="89" customFormat="1" ht="16.5" customHeight="1">
      <c r="A62" s="8"/>
      <c r="B62" s="96"/>
      <c r="C62" s="61"/>
      <c r="D62" s="8"/>
      <c r="E62" s="97"/>
      <c r="F62" s="96"/>
      <c r="G62" s="8"/>
      <c r="H62" s="8"/>
      <c r="I62" s="103"/>
      <c r="J62" s="8"/>
      <c r="K62" s="8"/>
      <c r="L62" s="8"/>
      <c r="M62" s="8"/>
      <c r="N62" s="99"/>
      <c r="O62" s="102"/>
      <c r="P62" s="102"/>
      <c r="Q62" s="102"/>
      <c r="R62" s="102"/>
      <c r="S62" s="102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</row>
    <row r="63" spans="1:180" s="89" customFormat="1" ht="16.5" customHeight="1">
      <c r="A63" s="8"/>
      <c r="B63" s="96"/>
      <c r="C63" s="61"/>
      <c r="D63" s="8"/>
      <c r="E63" s="97"/>
      <c r="F63" s="96"/>
      <c r="G63" s="8"/>
      <c r="H63" s="8"/>
      <c r="I63" s="104"/>
      <c r="J63" s="8"/>
      <c r="K63" s="8"/>
      <c r="L63" s="8"/>
      <c r="M63" s="8"/>
      <c r="N63" s="99"/>
      <c r="O63" s="102"/>
      <c r="P63" s="102"/>
      <c r="Q63" s="102"/>
      <c r="R63" s="102"/>
      <c r="S63" s="102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</row>
    <row r="64" spans="1:180" s="89" customFormat="1" ht="16.5" customHeight="1">
      <c r="A64" s="8"/>
      <c r="B64" s="96"/>
      <c r="C64" s="61"/>
      <c r="D64" s="8"/>
      <c r="E64" s="97"/>
      <c r="F64" s="96"/>
      <c r="G64" s="8"/>
      <c r="H64" s="8"/>
      <c r="I64" s="104"/>
      <c r="J64" s="8"/>
      <c r="K64" s="8"/>
      <c r="L64" s="8"/>
      <c r="M64" s="8"/>
      <c r="N64" s="99"/>
      <c r="O64" s="102"/>
      <c r="P64" s="102"/>
      <c r="Q64" s="102"/>
      <c r="R64" s="102"/>
      <c r="S64" s="102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</row>
    <row r="65" spans="1:180" s="89" customFormat="1" ht="16.5" customHeight="1">
      <c r="A65" s="8"/>
      <c r="B65" s="96"/>
      <c r="C65" s="61"/>
      <c r="D65" s="8"/>
      <c r="E65" s="97"/>
      <c r="F65" s="96"/>
      <c r="G65" s="8"/>
      <c r="H65" s="8"/>
      <c r="I65" s="104"/>
      <c r="J65" s="8"/>
      <c r="K65" s="8"/>
      <c r="L65" s="8"/>
      <c r="M65" s="8"/>
      <c r="N65" s="99"/>
      <c r="O65" s="102"/>
      <c r="P65" s="102"/>
      <c r="Q65" s="102"/>
      <c r="R65" s="102"/>
      <c r="S65" s="102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</row>
    <row r="66" spans="1:180" s="89" customFormat="1" ht="16.5" customHeight="1">
      <c r="A66" s="8"/>
      <c r="B66" s="96"/>
      <c r="C66" s="61"/>
      <c r="D66" s="8"/>
      <c r="E66" s="97"/>
      <c r="F66" s="96"/>
      <c r="G66" s="8"/>
      <c r="H66" s="8"/>
      <c r="I66" s="104"/>
      <c r="J66" s="8"/>
      <c r="K66" s="8"/>
      <c r="L66" s="8"/>
      <c r="M66" s="8"/>
      <c r="N66" s="99"/>
      <c r="O66" s="102"/>
      <c r="P66" s="102"/>
      <c r="Q66" s="102"/>
      <c r="R66" s="102"/>
      <c r="S66" s="102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</row>
    <row r="67" spans="1:180" s="89" customFormat="1" ht="16.5" customHeight="1">
      <c r="A67" s="8"/>
      <c r="B67" s="96"/>
      <c r="C67" s="61"/>
      <c r="D67" s="8"/>
      <c r="E67" s="97"/>
      <c r="F67" s="96"/>
      <c r="G67" s="8"/>
      <c r="H67" s="8"/>
      <c r="I67" s="104"/>
      <c r="J67" s="8"/>
      <c r="K67" s="8"/>
      <c r="L67" s="8"/>
      <c r="M67" s="8"/>
      <c r="N67" s="99"/>
      <c r="O67" s="102"/>
      <c r="P67" s="102"/>
      <c r="Q67" s="102"/>
      <c r="R67" s="102"/>
      <c r="S67" s="102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</row>
    <row r="68" spans="1:180" s="89" customFormat="1" ht="16.5" customHeight="1">
      <c r="A68" s="8"/>
      <c r="B68" s="96"/>
      <c r="C68" s="61"/>
      <c r="D68" s="8"/>
      <c r="E68" s="97"/>
      <c r="F68" s="96"/>
      <c r="G68" s="8"/>
      <c r="H68" s="8"/>
      <c r="I68" s="104"/>
      <c r="J68" s="8"/>
      <c r="K68" s="8"/>
      <c r="L68" s="8"/>
      <c r="M68" s="8"/>
      <c r="N68" s="99"/>
      <c r="O68" s="102"/>
      <c r="P68" s="102"/>
      <c r="Q68" s="102"/>
      <c r="R68" s="102"/>
      <c r="S68" s="102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</row>
    <row r="69" spans="1:180" s="89" customFormat="1" ht="16.5" customHeight="1">
      <c r="A69" s="8"/>
      <c r="B69" s="96"/>
      <c r="C69" s="61"/>
      <c r="D69" s="8"/>
      <c r="E69" s="97"/>
      <c r="F69" s="96"/>
      <c r="G69" s="8"/>
      <c r="H69" s="8"/>
      <c r="I69" s="104"/>
      <c r="J69" s="8"/>
      <c r="K69" s="8"/>
      <c r="L69" s="8"/>
      <c r="M69" s="8"/>
      <c r="N69" s="99"/>
      <c r="O69" s="102"/>
      <c r="P69" s="102"/>
      <c r="Q69" s="102"/>
      <c r="R69" s="102"/>
      <c r="S69" s="102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</row>
    <row r="70" spans="1:180" s="89" customFormat="1" ht="16.5" customHeight="1">
      <c r="A70" s="8"/>
      <c r="B70" s="96"/>
      <c r="C70" s="61"/>
      <c r="D70" s="8"/>
      <c r="E70" s="97"/>
      <c r="F70" s="96"/>
      <c r="G70" s="8"/>
      <c r="H70" s="8"/>
      <c r="I70" s="104"/>
      <c r="J70" s="8"/>
      <c r="K70" s="8"/>
      <c r="L70" s="8"/>
      <c r="M70" s="8"/>
      <c r="N70" s="99"/>
      <c r="O70" s="102"/>
      <c r="P70" s="102"/>
      <c r="Q70" s="102"/>
      <c r="R70" s="102"/>
      <c r="S70" s="102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</row>
    <row r="71" spans="1:180" s="89" customFormat="1" ht="16.5" customHeight="1">
      <c r="A71" s="8"/>
      <c r="B71" s="96"/>
      <c r="C71" s="61"/>
      <c r="D71" s="8"/>
      <c r="E71" s="97"/>
      <c r="F71" s="96"/>
      <c r="G71" s="8"/>
      <c r="H71" s="8"/>
      <c r="I71" s="104"/>
      <c r="J71" s="8"/>
      <c r="K71" s="8"/>
      <c r="L71" s="8"/>
      <c r="M71" s="8"/>
      <c r="N71" s="99"/>
      <c r="O71" s="102"/>
      <c r="P71" s="102"/>
      <c r="Q71" s="102"/>
      <c r="R71" s="102"/>
      <c r="S71" s="102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</row>
    <row r="72" spans="1:180" s="89" customFormat="1" ht="16.5" customHeight="1">
      <c r="A72" s="8"/>
      <c r="B72" s="96"/>
      <c r="C72" s="61"/>
      <c r="D72" s="8"/>
      <c r="E72" s="97"/>
      <c r="F72" s="96"/>
      <c r="G72" s="8"/>
      <c r="H72" s="8"/>
      <c r="I72" s="104"/>
      <c r="J72" s="8"/>
      <c r="K72" s="8"/>
      <c r="L72" s="8"/>
      <c r="M72" s="8"/>
      <c r="N72" s="99"/>
      <c r="O72" s="102"/>
      <c r="P72" s="102"/>
      <c r="Q72" s="102"/>
      <c r="R72" s="102"/>
      <c r="S72" s="102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</row>
    <row r="73" spans="1:180" s="89" customFormat="1" ht="16.5" customHeight="1">
      <c r="A73" s="8"/>
      <c r="B73" s="96"/>
      <c r="C73" s="61"/>
      <c r="D73" s="8"/>
      <c r="E73" s="97"/>
      <c r="F73" s="96"/>
      <c r="G73" s="8"/>
      <c r="H73" s="8"/>
      <c r="I73" s="104"/>
      <c r="J73" s="8"/>
      <c r="K73" s="8"/>
      <c r="L73" s="8"/>
      <c r="M73" s="8"/>
      <c r="N73" s="99"/>
      <c r="O73" s="102"/>
      <c r="P73" s="102"/>
      <c r="Q73" s="102"/>
      <c r="R73" s="102"/>
      <c r="S73" s="102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</row>
    <row r="74" spans="1:180" s="89" customFormat="1" ht="16.5" customHeight="1">
      <c r="A74" s="8"/>
      <c r="B74" s="96"/>
      <c r="C74" s="61"/>
      <c r="D74" s="8"/>
      <c r="E74" s="97"/>
      <c r="F74" s="96"/>
      <c r="G74" s="8"/>
      <c r="H74" s="8"/>
      <c r="I74" s="104"/>
      <c r="J74" s="8"/>
      <c r="K74" s="8"/>
      <c r="L74" s="8"/>
      <c r="M74" s="8"/>
      <c r="N74" s="99"/>
      <c r="O74" s="102"/>
      <c r="P74" s="102"/>
      <c r="Q74" s="102"/>
      <c r="R74" s="102"/>
      <c r="S74" s="102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</row>
    <row r="75" spans="1:180" s="89" customFormat="1" ht="16.5" customHeight="1">
      <c r="A75" s="8"/>
      <c r="B75" s="96"/>
      <c r="C75" s="61"/>
      <c r="D75" s="8"/>
      <c r="E75" s="97"/>
      <c r="F75" s="96"/>
      <c r="G75" s="8"/>
      <c r="H75" s="8"/>
      <c r="I75" s="104"/>
      <c r="J75" s="8"/>
      <c r="K75" s="8"/>
      <c r="L75" s="8"/>
      <c r="M75" s="8"/>
      <c r="N75" s="99"/>
      <c r="O75" s="102"/>
      <c r="P75" s="102"/>
      <c r="Q75" s="102"/>
      <c r="R75" s="102"/>
      <c r="S75" s="102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</row>
    <row r="76" spans="1:180" s="89" customFormat="1" ht="16.5" customHeight="1">
      <c r="A76" s="8"/>
      <c r="B76" s="96"/>
      <c r="C76" s="61"/>
      <c r="D76" s="8"/>
      <c r="E76" s="97"/>
      <c r="F76" s="96"/>
      <c r="G76" s="8"/>
      <c r="H76" s="8"/>
      <c r="I76" s="104"/>
      <c r="J76" s="8"/>
      <c r="K76" s="8"/>
      <c r="L76" s="8"/>
      <c r="M76" s="8"/>
      <c r="N76" s="99"/>
      <c r="O76" s="102"/>
      <c r="P76" s="102"/>
      <c r="Q76" s="102"/>
      <c r="R76" s="102"/>
      <c r="S76" s="102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</row>
    <row r="77" spans="1:180" s="89" customFormat="1" ht="16.5" customHeight="1">
      <c r="A77" s="8"/>
      <c r="B77" s="96"/>
      <c r="C77" s="61"/>
      <c r="D77" s="8"/>
      <c r="E77" s="97"/>
      <c r="F77" s="96"/>
      <c r="G77" s="8"/>
      <c r="H77" s="8"/>
      <c r="I77" s="104"/>
      <c r="J77" s="8"/>
      <c r="K77" s="8"/>
      <c r="L77" s="8"/>
      <c r="M77" s="8"/>
      <c r="N77" s="99"/>
      <c r="O77" s="102"/>
      <c r="P77" s="102"/>
      <c r="Q77" s="102"/>
      <c r="R77" s="102"/>
      <c r="S77" s="102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</row>
    <row r="78" spans="1:180" s="89" customFormat="1" ht="16.5" customHeight="1">
      <c r="A78" s="8"/>
      <c r="B78" s="96"/>
      <c r="C78" s="61"/>
      <c r="D78" s="8"/>
      <c r="E78" s="97"/>
      <c r="F78" s="96"/>
      <c r="G78" s="8"/>
      <c r="H78" s="8"/>
      <c r="I78" s="104"/>
      <c r="J78" s="8"/>
      <c r="K78" s="8"/>
      <c r="L78" s="8"/>
      <c r="M78" s="8"/>
      <c r="N78" s="99"/>
      <c r="O78" s="102"/>
      <c r="P78" s="102"/>
      <c r="Q78" s="102"/>
      <c r="R78" s="102"/>
      <c r="S78" s="102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</row>
    <row r="79" spans="1:180" s="89" customFormat="1" ht="16.5" customHeight="1">
      <c r="A79" s="8"/>
      <c r="B79" s="96"/>
      <c r="C79" s="61"/>
      <c r="D79" s="8"/>
      <c r="E79" s="97"/>
      <c r="F79" s="96"/>
      <c r="G79" s="8"/>
      <c r="H79" s="8"/>
      <c r="I79" s="104"/>
      <c r="J79" s="8"/>
      <c r="K79" s="8"/>
      <c r="L79" s="8"/>
      <c r="M79" s="8"/>
      <c r="N79" s="99"/>
      <c r="O79" s="102"/>
      <c r="P79" s="102"/>
      <c r="Q79" s="102"/>
      <c r="R79" s="102"/>
      <c r="S79" s="102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</row>
    <row r="80" spans="1:180" s="89" customFormat="1" ht="16.5" customHeight="1">
      <c r="A80" s="8"/>
      <c r="B80" s="96"/>
      <c r="C80" s="61"/>
      <c r="D80" s="8"/>
      <c r="E80" s="97"/>
      <c r="F80" s="96"/>
      <c r="G80" s="8"/>
      <c r="H80" s="8"/>
      <c r="I80" s="104"/>
      <c r="J80" s="8"/>
      <c r="K80" s="8"/>
      <c r="L80" s="8"/>
      <c r="M80" s="8"/>
      <c r="N80" s="99"/>
      <c r="O80" s="102"/>
      <c r="P80" s="102"/>
      <c r="Q80" s="102"/>
      <c r="R80" s="102"/>
      <c r="S80" s="102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</row>
    <row r="81" spans="1:180" s="89" customFormat="1" ht="16.5" customHeight="1">
      <c r="A81" s="8"/>
      <c r="B81" s="96"/>
      <c r="C81" s="61"/>
      <c r="D81" s="8"/>
      <c r="E81" s="97"/>
      <c r="F81" s="96"/>
      <c r="G81" s="8"/>
      <c r="H81" s="8"/>
      <c r="I81" s="104"/>
      <c r="J81" s="8"/>
      <c r="K81" s="8"/>
      <c r="L81" s="8"/>
      <c r="M81" s="8"/>
      <c r="N81" s="99"/>
      <c r="O81" s="102"/>
      <c r="P81" s="102"/>
      <c r="Q81" s="102"/>
      <c r="R81" s="102"/>
      <c r="S81" s="102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</row>
    <row r="82" spans="1:180" s="89" customFormat="1" ht="16.5" customHeight="1">
      <c r="A82" s="8"/>
      <c r="B82" s="96"/>
      <c r="C82" s="61"/>
      <c r="D82" s="8"/>
      <c r="E82" s="97"/>
      <c r="F82" s="96"/>
      <c r="G82" s="8"/>
      <c r="H82" s="8"/>
      <c r="I82" s="104"/>
      <c r="J82" s="8"/>
      <c r="K82" s="8"/>
      <c r="L82" s="8"/>
      <c r="M82" s="8"/>
      <c r="N82" s="99"/>
      <c r="O82" s="102"/>
      <c r="P82" s="102"/>
      <c r="Q82" s="102"/>
      <c r="R82" s="102"/>
      <c r="S82" s="102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</row>
    <row r="83" spans="1:180" s="89" customFormat="1" ht="16.5" customHeight="1">
      <c r="A83" s="8"/>
      <c r="B83" s="96"/>
      <c r="C83" s="61"/>
      <c r="D83" s="8"/>
      <c r="E83" s="97"/>
      <c r="F83" s="96"/>
      <c r="G83" s="8"/>
      <c r="H83" s="8"/>
      <c r="I83" s="104"/>
      <c r="J83" s="8"/>
      <c r="K83" s="8"/>
      <c r="L83" s="8"/>
      <c r="M83" s="8"/>
      <c r="N83" s="99"/>
      <c r="O83" s="102"/>
      <c r="P83" s="102"/>
      <c r="Q83" s="102"/>
      <c r="R83" s="102"/>
      <c r="S83" s="102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</row>
    <row r="84" spans="1:180" s="89" customFormat="1" ht="16.5" customHeight="1">
      <c r="A84" s="8"/>
      <c r="B84" s="96"/>
      <c r="C84" s="61"/>
      <c r="D84" s="8"/>
      <c r="E84" s="97"/>
      <c r="F84" s="96"/>
      <c r="G84" s="8"/>
      <c r="H84" s="8"/>
      <c r="I84" s="104"/>
      <c r="J84" s="8"/>
      <c r="K84" s="8"/>
      <c r="L84" s="8"/>
      <c r="M84" s="8"/>
      <c r="N84" s="99"/>
      <c r="O84" s="102"/>
      <c r="P84" s="102"/>
      <c r="Q84" s="102"/>
      <c r="R84" s="102"/>
      <c r="S84" s="102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</row>
    <row r="85" spans="1:180" s="89" customFormat="1" ht="16.5" customHeight="1">
      <c r="A85" s="8"/>
      <c r="B85" s="96"/>
      <c r="C85" s="61"/>
      <c r="D85" s="8"/>
      <c r="E85" s="97"/>
      <c r="F85" s="96"/>
      <c r="G85" s="8"/>
      <c r="H85" s="8"/>
      <c r="I85" s="104"/>
      <c r="J85" s="8"/>
      <c r="K85" s="8"/>
      <c r="L85" s="8"/>
      <c r="M85" s="8"/>
      <c r="N85" s="99"/>
      <c r="O85" s="102"/>
      <c r="P85" s="102"/>
      <c r="Q85" s="102"/>
      <c r="R85" s="102"/>
      <c r="S85" s="102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</row>
    <row r="86" spans="1:180" s="89" customFormat="1" ht="16.5" customHeight="1">
      <c r="A86" s="8"/>
      <c r="B86" s="96"/>
      <c r="C86" s="61"/>
      <c r="D86" s="8"/>
      <c r="E86" s="97"/>
      <c r="F86" s="96"/>
      <c r="G86" s="8"/>
      <c r="H86" s="8"/>
      <c r="I86" s="104"/>
      <c r="J86" s="8"/>
      <c r="K86" s="8"/>
      <c r="L86" s="8"/>
      <c r="M86" s="8"/>
      <c r="N86" s="99"/>
      <c r="O86" s="102"/>
      <c r="P86" s="102"/>
      <c r="Q86" s="102"/>
      <c r="R86" s="102"/>
      <c r="S86" s="102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</row>
    <row r="87" spans="1:180" s="89" customFormat="1" ht="16.5" customHeight="1">
      <c r="A87" s="8"/>
      <c r="B87" s="96"/>
      <c r="C87" s="61"/>
      <c r="D87" s="8"/>
      <c r="E87" s="97"/>
      <c r="F87" s="96"/>
      <c r="G87" s="8"/>
      <c r="H87" s="8"/>
      <c r="I87" s="104"/>
      <c r="J87" s="8"/>
      <c r="K87" s="8"/>
      <c r="L87" s="8"/>
      <c r="M87" s="8"/>
      <c r="N87" s="99"/>
      <c r="O87" s="102"/>
      <c r="P87" s="102"/>
      <c r="Q87" s="102"/>
      <c r="R87" s="102"/>
      <c r="S87" s="102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</row>
    <row r="88" spans="1:180" s="89" customFormat="1" ht="16.5" customHeight="1">
      <c r="A88" s="8"/>
      <c r="B88" s="96"/>
      <c r="C88" s="61"/>
      <c r="D88" s="8"/>
      <c r="E88" s="97"/>
      <c r="F88" s="96"/>
      <c r="G88" s="8"/>
      <c r="H88" s="8"/>
      <c r="I88" s="104"/>
      <c r="J88" s="8"/>
      <c r="K88" s="8"/>
      <c r="L88" s="8"/>
      <c r="M88" s="8"/>
      <c r="N88" s="99"/>
      <c r="O88" s="102"/>
      <c r="P88" s="102"/>
      <c r="Q88" s="102"/>
      <c r="R88" s="102"/>
      <c r="S88" s="102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</row>
    <row r="89" spans="1:180" s="89" customFormat="1" ht="16.5" customHeight="1">
      <c r="A89" s="8"/>
      <c r="B89" s="96"/>
      <c r="C89" s="61"/>
      <c r="D89" s="8"/>
      <c r="E89" s="97"/>
      <c r="F89" s="96"/>
      <c r="G89" s="8"/>
      <c r="H89" s="8"/>
      <c r="I89" s="104"/>
      <c r="J89" s="8"/>
      <c r="K89" s="8"/>
      <c r="L89" s="8"/>
      <c r="M89" s="8"/>
      <c r="N89" s="99"/>
      <c r="O89" s="102"/>
      <c r="P89" s="102"/>
      <c r="Q89" s="102"/>
      <c r="R89" s="102"/>
      <c r="S89" s="102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</row>
    <row r="90" spans="1:180" s="89" customFormat="1" ht="16.5" customHeight="1">
      <c r="A90" s="8"/>
      <c r="B90" s="96"/>
      <c r="C90" s="61"/>
      <c r="D90" s="8"/>
      <c r="E90" s="97"/>
      <c r="F90" s="96"/>
      <c r="G90" s="8"/>
      <c r="H90" s="8"/>
      <c r="I90" s="104"/>
      <c r="J90" s="8"/>
      <c r="K90" s="8"/>
      <c r="L90" s="8"/>
      <c r="M90" s="8"/>
      <c r="N90" s="99"/>
      <c r="O90" s="102"/>
      <c r="P90" s="102"/>
      <c r="Q90" s="102"/>
      <c r="R90" s="102"/>
      <c r="S90" s="102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</row>
    <row r="91" spans="1:180" s="89" customFormat="1" ht="16.5" customHeight="1">
      <c r="A91" s="8"/>
      <c r="B91" s="96"/>
      <c r="C91" s="61"/>
      <c r="D91" s="8"/>
      <c r="E91" s="97"/>
      <c r="F91" s="96"/>
      <c r="G91" s="8"/>
      <c r="H91" s="8"/>
      <c r="I91" s="104"/>
      <c r="J91" s="8"/>
      <c r="K91" s="8"/>
      <c r="L91" s="8"/>
      <c r="M91" s="8"/>
      <c r="N91" s="99"/>
      <c r="O91" s="102"/>
      <c r="P91" s="102"/>
      <c r="Q91" s="102"/>
      <c r="R91" s="102"/>
      <c r="S91" s="102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</row>
    <row r="92" spans="1:180" s="89" customFormat="1" ht="16.5" customHeight="1">
      <c r="A92" s="8"/>
      <c r="B92" s="96"/>
      <c r="C92" s="61"/>
      <c r="D92" s="8"/>
      <c r="E92" s="97"/>
      <c r="F92" s="96"/>
      <c r="G92" s="8"/>
      <c r="H92" s="8"/>
      <c r="I92" s="104"/>
      <c r="J92" s="8"/>
      <c r="K92" s="8"/>
      <c r="L92" s="8"/>
      <c r="M92" s="8"/>
      <c r="N92" s="99"/>
      <c r="O92" s="102"/>
      <c r="P92" s="102"/>
      <c r="Q92" s="102"/>
      <c r="R92" s="102"/>
      <c r="S92" s="102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</row>
    <row r="93" spans="1:180" s="89" customFormat="1" ht="16.5" customHeight="1">
      <c r="A93" s="8"/>
      <c r="B93" s="96"/>
      <c r="C93" s="61"/>
      <c r="D93" s="8"/>
      <c r="E93" s="97"/>
      <c r="F93" s="96"/>
      <c r="G93" s="8"/>
      <c r="H93" s="8"/>
      <c r="I93" s="104"/>
      <c r="J93" s="8"/>
      <c r="K93" s="8"/>
      <c r="L93" s="8"/>
      <c r="M93" s="8"/>
      <c r="N93" s="99"/>
      <c r="O93" s="102"/>
      <c r="P93" s="102"/>
      <c r="Q93" s="102"/>
      <c r="R93" s="102"/>
      <c r="S93" s="102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</row>
    <row r="94" spans="1:180" s="89" customFormat="1" ht="16.5" customHeight="1">
      <c r="A94" s="8"/>
      <c r="B94" s="96"/>
      <c r="C94" s="61"/>
      <c r="D94" s="8"/>
      <c r="E94" s="97"/>
      <c r="F94" s="96"/>
      <c r="G94" s="8"/>
      <c r="H94" s="8"/>
      <c r="I94" s="104"/>
      <c r="J94" s="8"/>
      <c r="K94" s="8"/>
      <c r="L94" s="8"/>
      <c r="M94" s="8"/>
      <c r="N94" s="99"/>
      <c r="O94" s="102"/>
      <c r="P94" s="102"/>
      <c r="Q94" s="102"/>
      <c r="R94" s="102"/>
      <c r="S94" s="102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</row>
    <row r="95" spans="1:180" s="89" customFormat="1" ht="16.5" customHeight="1">
      <c r="A95" s="8"/>
      <c r="B95" s="96"/>
      <c r="C95" s="61"/>
      <c r="D95" s="8"/>
      <c r="E95" s="97"/>
      <c r="F95" s="96"/>
      <c r="G95" s="8"/>
      <c r="H95" s="8"/>
      <c r="I95" s="104"/>
      <c r="J95" s="8"/>
      <c r="K95" s="8"/>
      <c r="L95" s="8"/>
      <c r="M95" s="8"/>
      <c r="N95" s="99"/>
      <c r="O95" s="102"/>
      <c r="P95" s="102"/>
      <c r="Q95" s="102"/>
      <c r="R95" s="102"/>
      <c r="S95" s="102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</row>
    <row r="96" spans="1:180" s="89" customFormat="1" ht="16.5" customHeight="1">
      <c r="A96" s="8"/>
      <c r="B96" s="96"/>
      <c r="C96" s="61"/>
      <c r="D96" s="8"/>
      <c r="E96" s="97"/>
      <c r="F96" s="96"/>
      <c r="G96" s="8"/>
      <c r="H96" s="8"/>
      <c r="I96" s="104"/>
      <c r="J96" s="8"/>
      <c r="K96" s="8"/>
      <c r="L96" s="8"/>
      <c r="M96" s="8"/>
      <c r="N96" s="99"/>
      <c r="O96" s="102"/>
      <c r="P96" s="102"/>
      <c r="Q96" s="102"/>
      <c r="R96" s="102"/>
      <c r="S96" s="102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</row>
    <row r="97" spans="1:180" s="89" customFormat="1" ht="16.5" customHeight="1">
      <c r="A97" s="8"/>
      <c r="B97" s="96"/>
      <c r="C97" s="61"/>
      <c r="D97" s="8"/>
      <c r="E97" s="97"/>
      <c r="F97" s="96"/>
      <c r="G97" s="8"/>
      <c r="H97" s="8"/>
      <c r="I97" s="104"/>
      <c r="J97" s="8"/>
      <c r="K97" s="8"/>
      <c r="L97" s="8"/>
      <c r="M97" s="8"/>
      <c r="N97" s="99"/>
      <c r="O97" s="102"/>
      <c r="P97" s="102"/>
      <c r="Q97" s="102"/>
      <c r="R97" s="102"/>
      <c r="S97" s="102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</row>
    <row r="98" spans="1:180" s="89" customFormat="1" ht="16.5" customHeight="1">
      <c r="A98" s="8"/>
      <c r="B98" s="96"/>
      <c r="C98" s="61"/>
      <c r="D98" s="8"/>
      <c r="E98" s="97"/>
      <c r="F98" s="96"/>
      <c r="G98" s="8"/>
      <c r="H98" s="8"/>
      <c r="I98" s="104"/>
      <c r="J98" s="8"/>
      <c r="K98" s="8"/>
      <c r="L98" s="8"/>
      <c r="M98" s="8"/>
      <c r="N98" s="99"/>
      <c r="O98" s="102"/>
      <c r="P98" s="102"/>
      <c r="Q98" s="102"/>
      <c r="R98" s="102"/>
      <c r="S98" s="102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</row>
    <row r="99" spans="1:180" s="89" customFormat="1" ht="16.5" customHeight="1">
      <c r="A99" s="8"/>
      <c r="B99" s="96"/>
      <c r="C99" s="61"/>
      <c r="D99" s="8"/>
      <c r="E99" s="97"/>
      <c r="F99" s="96"/>
      <c r="G99" s="8"/>
      <c r="H99" s="8"/>
      <c r="I99" s="104"/>
      <c r="J99" s="8"/>
      <c r="K99" s="8"/>
      <c r="L99" s="8"/>
      <c r="M99" s="8"/>
      <c r="N99" s="99"/>
      <c r="O99" s="102"/>
      <c r="P99" s="102"/>
      <c r="Q99" s="102"/>
      <c r="R99" s="102"/>
      <c r="S99" s="102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</row>
    <row r="100" spans="1:180" s="89" customFormat="1" ht="16.5" customHeight="1">
      <c r="A100" s="8"/>
      <c r="B100" s="96"/>
      <c r="C100" s="61"/>
      <c r="D100" s="8"/>
      <c r="E100" s="97"/>
      <c r="F100" s="96"/>
      <c r="G100" s="8"/>
      <c r="H100" s="8"/>
      <c r="I100" s="104"/>
      <c r="J100" s="8"/>
      <c r="K100" s="8"/>
      <c r="L100" s="8"/>
      <c r="M100" s="8"/>
      <c r="N100" s="99"/>
      <c r="O100" s="102"/>
      <c r="P100" s="102"/>
      <c r="Q100" s="102"/>
      <c r="R100" s="102"/>
      <c r="S100" s="102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  <c r="FO100" s="8"/>
      <c r="FP100" s="8"/>
      <c r="FQ100" s="8"/>
      <c r="FR100" s="8"/>
      <c r="FS100" s="8"/>
      <c r="FT100" s="8"/>
      <c r="FU100" s="8"/>
      <c r="FV100" s="8"/>
      <c r="FW100" s="8"/>
      <c r="FX100" s="8"/>
    </row>
    <row r="101" spans="1:180" s="89" customFormat="1" ht="16.5" customHeight="1">
      <c r="A101" s="8"/>
      <c r="B101" s="96"/>
      <c r="C101" s="61"/>
      <c r="D101" s="8"/>
      <c r="E101" s="97"/>
      <c r="F101" s="96"/>
      <c r="G101" s="8"/>
      <c r="H101" s="8"/>
      <c r="I101" s="104"/>
      <c r="J101" s="8"/>
      <c r="K101" s="8"/>
      <c r="L101" s="8"/>
      <c r="M101" s="8"/>
      <c r="N101" s="99"/>
      <c r="O101" s="102"/>
      <c r="P101" s="102"/>
      <c r="Q101" s="102"/>
      <c r="R101" s="102"/>
      <c r="S101" s="102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</row>
    <row r="102" spans="1:180" s="89" customFormat="1" ht="16.5" customHeight="1">
      <c r="A102" s="8"/>
      <c r="B102" s="96"/>
      <c r="C102" s="61"/>
      <c r="D102" s="8"/>
      <c r="E102" s="97"/>
      <c r="F102" s="96"/>
      <c r="G102" s="8"/>
      <c r="H102" s="8"/>
      <c r="I102" s="104"/>
      <c r="J102" s="8"/>
      <c r="K102" s="8"/>
      <c r="L102" s="8"/>
      <c r="M102" s="8"/>
      <c r="N102" s="99"/>
      <c r="O102" s="102"/>
      <c r="P102" s="102"/>
      <c r="Q102" s="102"/>
      <c r="R102" s="102"/>
      <c r="S102" s="102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  <c r="FO102" s="8"/>
      <c r="FP102" s="8"/>
      <c r="FQ102" s="8"/>
      <c r="FR102" s="8"/>
      <c r="FS102" s="8"/>
      <c r="FT102" s="8"/>
      <c r="FU102" s="8"/>
      <c r="FV102" s="8"/>
      <c r="FW102" s="8"/>
      <c r="FX102" s="8"/>
    </row>
    <row r="103" spans="1:180" s="89" customFormat="1" ht="16.5" customHeight="1">
      <c r="A103" s="8"/>
      <c r="B103" s="96"/>
      <c r="C103" s="61"/>
      <c r="D103" s="8"/>
      <c r="E103" s="97"/>
      <c r="F103" s="96"/>
      <c r="G103" s="8"/>
      <c r="H103" s="8"/>
      <c r="I103" s="104"/>
      <c r="J103" s="8"/>
      <c r="K103" s="8"/>
      <c r="L103" s="8"/>
      <c r="M103" s="8"/>
      <c r="N103" s="99"/>
      <c r="O103" s="102"/>
      <c r="P103" s="102"/>
      <c r="Q103" s="102"/>
      <c r="R103" s="102"/>
      <c r="S103" s="102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/>
      <c r="FR103" s="8"/>
      <c r="FS103" s="8"/>
      <c r="FT103" s="8"/>
      <c r="FU103" s="8"/>
      <c r="FV103" s="8"/>
      <c r="FW103" s="8"/>
      <c r="FX103" s="8"/>
    </row>
    <row r="104" spans="1:180" s="89" customFormat="1" ht="16.5" customHeight="1">
      <c r="A104" s="8"/>
      <c r="B104" s="96"/>
      <c r="C104" s="8"/>
      <c r="D104" s="91"/>
      <c r="E104" s="8"/>
      <c r="F104" s="96"/>
      <c r="G104" s="8"/>
      <c r="H104" s="8"/>
      <c r="I104" s="8"/>
      <c r="J104" s="8"/>
      <c r="K104" s="8"/>
      <c r="L104" s="8"/>
      <c r="M104" s="8"/>
      <c r="N104" s="99"/>
      <c r="O104" s="102"/>
      <c r="P104" s="102"/>
      <c r="Q104" s="102"/>
      <c r="R104" s="102"/>
      <c r="S104" s="102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</row>
    <row r="105" spans="1:180" s="89" customFormat="1" ht="16.5" customHeight="1">
      <c r="A105" s="8"/>
      <c r="B105" s="96"/>
      <c r="C105" s="61"/>
      <c r="D105" s="8"/>
      <c r="E105" s="97"/>
      <c r="F105" s="96"/>
      <c r="G105" s="8"/>
      <c r="H105" s="8"/>
      <c r="I105" s="8"/>
      <c r="J105" s="8"/>
      <c r="K105" s="8"/>
      <c r="L105" s="8"/>
      <c r="M105" s="8"/>
      <c r="N105" s="99"/>
      <c r="O105" s="102"/>
      <c r="P105" s="102"/>
      <c r="Q105" s="102"/>
      <c r="R105" s="102"/>
      <c r="S105" s="102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/>
      <c r="FR105" s="8"/>
      <c r="FS105" s="8"/>
      <c r="FT105" s="8"/>
      <c r="FU105" s="8"/>
      <c r="FV105" s="8"/>
      <c r="FW105" s="8"/>
      <c r="FX105" s="8"/>
    </row>
    <row r="106" spans="1:180" s="89" customFormat="1" ht="16.5" customHeight="1">
      <c r="A106" s="8"/>
      <c r="B106" s="96"/>
      <c r="C106" s="61"/>
      <c r="D106" s="8"/>
      <c r="E106" s="97"/>
      <c r="F106" s="96"/>
      <c r="G106" s="8"/>
      <c r="H106" s="8"/>
      <c r="I106" s="8"/>
      <c r="J106" s="8"/>
      <c r="K106" s="8"/>
      <c r="L106" s="8"/>
      <c r="M106" s="8"/>
      <c r="N106" s="99"/>
      <c r="O106" s="102"/>
      <c r="P106" s="102"/>
      <c r="Q106" s="102"/>
      <c r="R106" s="102"/>
      <c r="S106" s="102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</row>
    <row r="107" spans="1:180" s="89" customFormat="1" ht="16.5" customHeight="1">
      <c r="A107" s="8"/>
      <c r="B107" s="96"/>
      <c r="C107" s="61"/>
      <c r="D107" s="8"/>
      <c r="E107" s="97"/>
      <c r="F107" s="96"/>
      <c r="G107" s="8"/>
      <c r="H107" s="8"/>
      <c r="I107" s="8"/>
      <c r="J107" s="8"/>
      <c r="K107" s="8"/>
      <c r="L107" s="8"/>
      <c r="M107" s="8"/>
      <c r="N107" s="99"/>
      <c r="O107" s="102"/>
      <c r="P107" s="102"/>
      <c r="Q107" s="102"/>
      <c r="R107" s="102"/>
      <c r="S107" s="102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</row>
    <row r="108" spans="1:180" s="89" customFormat="1" ht="16.5" customHeight="1">
      <c r="A108" s="8"/>
      <c r="B108" s="96"/>
      <c r="C108" s="61"/>
      <c r="D108" s="8"/>
      <c r="E108" s="97"/>
      <c r="F108" s="96"/>
      <c r="G108" s="8"/>
      <c r="H108" s="8"/>
      <c r="I108" s="8"/>
      <c r="J108" s="8"/>
      <c r="K108" s="8"/>
      <c r="L108" s="8"/>
      <c r="M108" s="8"/>
      <c r="N108" s="99"/>
      <c r="O108" s="102"/>
      <c r="P108" s="102"/>
      <c r="Q108" s="102"/>
      <c r="R108" s="102"/>
      <c r="S108" s="102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</row>
    <row r="109" spans="1:180" s="89" customFormat="1" ht="16.5" customHeight="1">
      <c r="A109" s="8"/>
      <c r="B109" s="96"/>
      <c r="C109" s="61"/>
      <c r="D109" s="8"/>
      <c r="E109" s="97"/>
      <c r="F109" s="96"/>
      <c r="G109" s="8"/>
      <c r="H109" s="8"/>
      <c r="I109" s="8"/>
      <c r="J109" s="8"/>
      <c r="K109" s="8"/>
      <c r="L109" s="8"/>
      <c r="M109" s="8"/>
      <c r="N109" s="99"/>
      <c r="O109" s="102"/>
      <c r="P109" s="102"/>
      <c r="Q109" s="102"/>
      <c r="R109" s="102"/>
      <c r="S109" s="102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</row>
    <row r="110" spans="1:180" s="89" customFormat="1" ht="16.5" customHeight="1">
      <c r="A110" s="8"/>
      <c r="B110" s="96"/>
      <c r="C110" s="61"/>
      <c r="D110" s="8"/>
      <c r="E110" s="97"/>
      <c r="F110" s="96"/>
      <c r="G110" s="8"/>
      <c r="H110" s="8"/>
      <c r="I110" s="8"/>
      <c r="J110" s="8"/>
      <c r="K110" s="8"/>
      <c r="L110" s="8"/>
      <c r="M110" s="8"/>
      <c r="N110" s="99"/>
      <c r="O110" s="102"/>
      <c r="P110" s="102"/>
      <c r="Q110" s="102"/>
      <c r="R110" s="102"/>
      <c r="S110" s="102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</row>
    <row r="111" spans="1:180" s="89" customFormat="1" ht="16.5" customHeight="1">
      <c r="A111" s="8"/>
      <c r="B111" s="96"/>
      <c r="C111" s="61"/>
      <c r="D111" s="8"/>
      <c r="E111" s="97"/>
      <c r="F111" s="96"/>
      <c r="G111" s="8"/>
      <c r="H111" s="8"/>
      <c r="I111" s="8"/>
      <c r="J111" s="8"/>
      <c r="K111" s="8"/>
      <c r="L111" s="8"/>
      <c r="M111" s="8"/>
      <c r="N111" s="99"/>
      <c r="O111" s="102"/>
      <c r="P111" s="102"/>
      <c r="Q111" s="102"/>
      <c r="R111" s="102"/>
      <c r="S111" s="102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</row>
    <row r="112" spans="1:180" s="89" customFormat="1" ht="16.5" customHeight="1">
      <c r="A112" s="8"/>
      <c r="B112" s="96"/>
      <c r="C112" s="61"/>
      <c r="D112" s="8"/>
      <c r="E112" s="97"/>
      <c r="F112" s="96"/>
      <c r="G112" s="8"/>
      <c r="H112" s="8"/>
      <c r="I112" s="8"/>
      <c r="J112" s="8"/>
      <c r="K112" s="8"/>
      <c r="L112" s="8"/>
      <c r="M112" s="8"/>
      <c r="N112" s="99"/>
      <c r="O112" s="102"/>
      <c r="P112" s="102"/>
      <c r="Q112" s="102"/>
      <c r="R112" s="102"/>
      <c r="S112" s="102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  <c r="FO112" s="8"/>
      <c r="FP112" s="8"/>
      <c r="FQ112" s="8"/>
      <c r="FR112" s="8"/>
      <c r="FS112" s="8"/>
      <c r="FT112" s="8"/>
      <c r="FU112" s="8"/>
      <c r="FV112" s="8"/>
      <c r="FW112" s="8"/>
      <c r="FX112" s="8"/>
    </row>
    <row r="113" spans="1:180" s="89" customFormat="1" ht="16.5" customHeight="1">
      <c r="A113" s="8"/>
      <c r="B113" s="96"/>
      <c r="C113" s="61"/>
      <c r="D113" s="8"/>
      <c r="E113" s="97"/>
      <c r="F113" s="96"/>
      <c r="G113" s="8"/>
      <c r="H113" s="8"/>
      <c r="I113" s="104"/>
      <c r="J113" s="8"/>
      <c r="K113" s="8"/>
      <c r="L113" s="8"/>
      <c r="M113" s="8"/>
      <c r="N113" s="99"/>
      <c r="O113" s="102"/>
      <c r="P113" s="102"/>
      <c r="Q113" s="102"/>
      <c r="R113" s="102"/>
      <c r="S113" s="102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  <c r="FO113" s="8"/>
      <c r="FP113" s="8"/>
      <c r="FQ113" s="8"/>
      <c r="FR113" s="8"/>
      <c r="FS113" s="8"/>
      <c r="FT113" s="8"/>
      <c r="FU113" s="8"/>
      <c r="FV113" s="8"/>
      <c r="FW113" s="8"/>
      <c r="FX113" s="8"/>
    </row>
    <row r="114" spans="1:180" s="89" customFormat="1" ht="16.5" customHeight="1">
      <c r="A114" s="8"/>
      <c r="B114" s="96"/>
      <c r="C114" s="61"/>
      <c r="D114" s="8"/>
      <c r="E114" s="97"/>
      <c r="F114" s="96"/>
      <c r="G114" s="8"/>
      <c r="H114" s="8"/>
      <c r="I114" s="104"/>
      <c r="J114" s="8"/>
      <c r="K114" s="8"/>
      <c r="L114" s="8"/>
      <c r="M114" s="8"/>
      <c r="N114" s="99"/>
      <c r="O114" s="102"/>
      <c r="P114" s="102"/>
      <c r="Q114" s="102"/>
      <c r="R114" s="102"/>
      <c r="S114" s="102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  <c r="FO114" s="8"/>
      <c r="FP114" s="8"/>
      <c r="FQ114" s="8"/>
      <c r="FR114" s="8"/>
      <c r="FS114" s="8"/>
      <c r="FT114" s="8"/>
      <c r="FU114" s="8"/>
      <c r="FV114" s="8"/>
      <c r="FW114" s="8"/>
      <c r="FX114" s="8"/>
    </row>
    <row r="115" spans="1:180" s="89" customFormat="1" ht="16.5" customHeight="1">
      <c r="A115" s="8"/>
      <c r="B115" s="96"/>
      <c r="C115" s="61"/>
      <c r="D115" s="8"/>
      <c r="E115" s="97"/>
      <c r="F115" s="96"/>
      <c r="G115" s="8"/>
      <c r="H115" s="8"/>
      <c r="I115" s="104"/>
      <c r="J115" s="8"/>
      <c r="K115" s="8"/>
      <c r="L115" s="8"/>
      <c r="M115" s="8"/>
      <c r="N115" s="99"/>
      <c r="O115" s="102"/>
      <c r="P115" s="102"/>
      <c r="Q115" s="102"/>
      <c r="R115" s="102"/>
      <c r="S115" s="102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  <c r="FO115" s="8"/>
      <c r="FP115" s="8"/>
      <c r="FQ115" s="8"/>
      <c r="FR115" s="8"/>
      <c r="FS115" s="8"/>
      <c r="FT115" s="8"/>
      <c r="FU115" s="8"/>
      <c r="FV115" s="8"/>
      <c r="FW115" s="8"/>
      <c r="FX115" s="8"/>
    </row>
    <row r="116" spans="1:180" s="89" customFormat="1" ht="16.5" customHeight="1">
      <c r="A116" s="8"/>
      <c r="B116" s="96"/>
      <c r="C116" s="61"/>
      <c r="D116" s="8"/>
      <c r="E116" s="97"/>
      <c r="F116" s="96"/>
      <c r="G116" s="8"/>
      <c r="H116" s="8"/>
      <c r="I116" s="104"/>
      <c r="J116" s="8"/>
      <c r="K116" s="8"/>
      <c r="L116" s="8"/>
      <c r="M116" s="8"/>
      <c r="N116" s="99"/>
      <c r="O116" s="102"/>
      <c r="P116" s="102"/>
      <c r="Q116" s="102"/>
      <c r="R116" s="102"/>
      <c r="S116" s="102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  <c r="FD116" s="8"/>
      <c r="FE116" s="8"/>
      <c r="FF116" s="8"/>
      <c r="FG116" s="8"/>
      <c r="FH116" s="8"/>
      <c r="FI116" s="8"/>
      <c r="FJ116" s="8"/>
      <c r="FK116" s="8"/>
      <c r="FL116" s="8"/>
      <c r="FM116" s="8"/>
      <c r="FN116" s="8"/>
      <c r="FO116" s="8"/>
      <c r="FP116" s="8"/>
      <c r="FQ116" s="8"/>
      <c r="FR116" s="8"/>
      <c r="FS116" s="8"/>
      <c r="FT116" s="8"/>
      <c r="FU116" s="8"/>
      <c r="FV116" s="8"/>
      <c r="FW116" s="8"/>
      <c r="FX116" s="8"/>
    </row>
    <row r="117" spans="1:180" s="89" customFormat="1" ht="16.5" customHeight="1">
      <c r="A117" s="8"/>
      <c r="B117" s="96"/>
      <c r="C117" s="61"/>
      <c r="D117" s="8"/>
      <c r="E117" s="97"/>
      <c r="F117" s="96"/>
      <c r="G117" s="8"/>
      <c r="H117" s="8"/>
      <c r="I117" s="104"/>
      <c r="J117" s="8"/>
      <c r="K117" s="8"/>
      <c r="L117" s="8"/>
      <c r="M117" s="8"/>
      <c r="N117" s="99"/>
      <c r="O117" s="102"/>
      <c r="P117" s="102"/>
      <c r="Q117" s="102"/>
      <c r="R117" s="102"/>
      <c r="S117" s="102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  <c r="FM117" s="8"/>
      <c r="FN117" s="8"/>
      <c r="FO117" s="8"/>
      <c r="FP117" s="8"/>
      <c r="FQ117" s="8"/>
      <c r="FR117" s="8"/>
      <c r="FS117" s="8"/>
      <c r="FT117" s="8"/>
      <c r="FU117" s="8"/>
      <c r="FV117" s="8"/>
      <c r="FW117" s="8"/>
      <c r="FX117" s="8"/>
    </row>
    <row r="118" spans="1:180" s="89" customFormat="1" ht="16.5" customHeight="1">
      <c r="A118" s="8"/>
      <c r="B118" s="96"/>
      <c r="C118" s="61"/>
      <c r="D118" s="8"/>
      <c r="E118" s="97"/>
      <c r="F118" s="96"/>
      <c r="G118" s="8"/>
      <c r="H118" s="8"/>
      <c r="I118" s="104"/>
      <c r="J118" s="8"/>
      <c r="K118" s="8"/>
      <c r="L118" s="8"/>
      <c r="M118" s="8"/>
      <c r="N118" s="99"/>
      <c r="O118" s="102"/>
      <c r="P118" s="102"/>
      <c r="Q118" s="102"/>
      <c r="R118" s="102"/>
      <c r="S118" s="102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</row>
    <row r="119" spans="1:180" s="89" customFormat="1" ht="16.5" customHeight="1">
      <c r="A119" s="8"/>
      <c r="B119" s="96"/>
      <c r="C119" s="61"/>
      <c r="D119" s="8"/>
      <c r="E119" s="97"/>
      <c r="F119" s="96"/>
      <c r="G119" s="8"/>
      <c r="H119" s="8"/>
      <c r="I119" s="104"/>
      <c r="J119" s="8"/>
      <c r="K119" s="8"/>
      <c r="L119" s="8"/>
      <c r="M119" s="8"/>
      <c r="N119" s="99"/>
      <c r="O119" s="102"/>
      <c r="P119" s="102"/>
      <c r="Q119" s="102"/>
      <c r="R119" s="102"/>
      <c r="S119" s="102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  <c r="FO119" s="8"/>
      <c r="FP119" s="8"/>
      <c r="FQ119" s="8"/>
      <c r="FR119" s="8"/>
      <c r="FS119" s="8"/>
      <c r="FT119" s="8"/>
      <c r="FU119" s="8"/>
      <c r="FV119" s="8"/>
      <c r="FW119" s="8"/>
      <c r="FX119" s="8"/>
    </row>
    <row r="120" spans="1:180" s="89" customFormat="1" ht="16.5" customHeight="1">
      <c r="A120" s="8"/>
      <c r="B120" s="96"/>
      <c r="C120" s="61"/>
      <c r="D120" s="8"/>
      <c r="E120" s="97"/>
      <c r="F120" s="96"/>
      <c r="G120" s="8"/>
      <c r="H120" s="8"/>
      <c r="I120" s="104"/>
      <c r="J120" s="8"/>
      <c r="K120" s="8"/>
      <c r="L120" s="8"/>
      <c r="M120" s="8"/>
      <c r="N120" s="99"/>
      <c r="O120" s="102"/>
      <c r="P120" s="102"/>
      <c r="Q120" s="102"/>
      <c r="R120" s="102"/>
      <c r="S120" s="102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</row>
    <row r="121" spans="1:180" s="89" customFormat="1" ht="16.5" customHeight="1">
      <c r="A121" s="8"/>
      <c r="B121" s="96"/>
      <c r="C121" s="61"/>
      <c r="D121" s="8"/>
      <c r="E121" s="97"/>
      <c r="F121" s="96"/>
      <c r="G121" s="8"/>
      <c r="H121" s="8"/>
      <c r="I121" s="104"/>
      <c r="J121" s="8"/>
      <c r="K121" s="8"/>
      <c r="L121" s="8"/>
      <c r="M121" s="8"/>
      <c r="N121" s="99"/>
      <c r="O121" s="102"/>
      <c r="P121" s="102"/>
      <c r="Q121" s="102"/>
      <c r="R121" s="102"/>
      <c r="S121" s="102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8"/>
      <c r="FO121" s="8"/>
      <c r="FP121" s="8"/>
      <c r="FQ121" s="8"/>
      <c r="FR121" s="8"/>
      <c r="FS121" s="8"/>
      <c r="FT121" s="8"/>
      <c r="FU121" s="8"/>
      <c r="FV121" s="8"/>
      <c r="FW121" s="8"/>
      <c r="FX121" s="8"/>
    </row>
    <row r="122" spans="1:180" s="89" customFormat="1" ht="16.5" customHeight="1">
      <c r="A122" s="8"/>
      <c r="B122" s="96"/>
      <c r="C122" s="61"/>
      <c r="D122" s="8"/>
      <c r="E122" s="97"/>
      <c r="F122" s="96"/>
      <c r="G122" s="8"/>
      <c r="H122" s="8"/>
      <c r="I122" s="104"/>
      <c r="J122" s="8"/>
      <c r="K122" s="8"/>
      <c r="L122" s="8"/>
      <c r="M122" s="8"/>
      <c r="N122" s="99"/>
      <c r="O122" s="102"/>
      <c r="P122" s="102"/>
      <c r="Q122" s="102"/>
      <c r="R122" s="102"/>
      <c r="S122" s="102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</row>
    <row r="123" spans="1:180" s="89" customFormat="1" ht="16.5" customHeight="1">
      <c r="A123" s="8"/>
      <c r="B123" s="96"/>
      <c r="C123" s="61"/>
      <c r="D123" s="8"/>
      <c r="E123" s="97"/>
      <c r="F123" s="96"/>
      <c r="G123" s="8"/>
      <c r="H123" s="8"/>
      <c r="I123" s="104"/>
      <c r="J123" s="8"/>
      <c r="K123" s="8"/>
      <c r="L123" s="8"/>
      <c r="M123" s="8"/>
      <c r="N123" s="99"/>
      <c r="O123" s="102"/>
      <c r="P123" s="102"/>
      <c r="Q123" s="102"/>
      <c r="R123" s="102"/>
      <c r="S123" s="102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  <c r="FO123" s="8"/>
      <c r="FP123" s="8"/>
      <c r="FQ123" s="8"/>
      <c r="FR123" s="8"/>
      <c r="FS123" s="8"/>
      <c r="FT123" s="8"/>
      <c r="FU123" s="8"/>
      <c r="FV123" s="8"/>
      <c r="FW123" s="8"/>
      <c r="FX123" s="8"/>
    </row>
    <row r="124" spans="1:180" s="89" customFormat="1" ht="16.5" customHeight="1">
      <c r="A124" s="8"/>
      <c r="B124" s="96"/>
      <c r="C124" s="61"/>
      <c r="D124" s="8"/>
      <c r="E124" s="97"/>
      <c r="F124" s="96"/>
      <c r="G124" s="8"/>
      <c r="H124" s="8"/>
      <c r="I124" s="104"/>
      <c r="J124" s="8"/>
      <c r="K124" s="8"/>
      <c r="L124" s="8"/>
      <c r="M124" s="8"/>
      <c r="N124" s="99"/>
      <c r="O124" s="102"/>
      <c r="P124" s="102"/>
      <c r="Q124" s="102"/>
      <c r="R124" s="102"/>
      <c r="S124" s="102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</row>
    <row r="125" spans="1:180" s="89" customFormat="1" ht="16.5" customHeight="1">
      <c r="A125" s="8"/>
      <c r="B125" s="96"/>
      <c r="C125" s="61"/>
      <c r="D125" s="8"/>
      <c r="E125" s="97"/>
      <c r="F125" s="96"/>
      <c r="G125" s="8"/>
      <c r="H125" s="8"/>
      <c r="I125" s="104"/>
      <c r="J125" s="8"/>
      <c r="K125" s="8"/>
      <c r="L125" s="8"/>
      <c r="M125" s="8"/>
      <c r="N125" s="99"/>
      <c r="O125" s="102"/>
      <c r="P125" s="102"/>
      <c r="Q125" s="102"/>
      <c r="R125" s="102"/>
      <c r="S125" s="102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8"/>
      <c r="FO125" s="8"/>
      <c r="FP125" s="8"/>
      <c r="FQ125" s="8"/>
      <c r="FR125" s="8"/>
      <c r="FS125" s="8"/>
      <c r="FT125" s="8"/>
      <c r="FU125" s="8"/>
      <c r="FV125" s="8"/>
      <c r="FW125" s="8"/>
      <c r="FX125" s="8"/>
    </row>
    <row r="126" spans="1:180" s="89" customFormat="1" ht="16.5" customHeight="1">
      <c r="A126" s="8"/>
      <c r="B126" s="96"/>
      <c r="C126" s="61"/>
      <c r="D126" s="8"/>
      <c r="E126" s="97"/>
      <c r="F126" s="96"/>
      <c r="G126" s="8"/>
      <c r="H126" s="8"/>
      <c r="I126" s="104"/>
      <c r="J126" s="8"/>
      <c r="K126" s="8"/>
      <c r="L126" s="8"/>
      <c r="M126" s="8"/>
      <c r="N126" s="99"/>
      <c r="O126" s="102"/>
      <c r="P126" s="102"/>
      <c r="Q126" s="102"/>
      <c r="R126" s="102"/>
      <c r="S126" s="102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  <c r="FM126" s="8"/>
      <c r="FN126" s="8"/>
      <c r="FO126" s="8"/>
      <c r="FP126" s="8"/>
      <c r="FQ126" s="8"/>
      <c r="FR126" s="8"/>
      <c r="FS126" s="8"/>
      <c r="FT126" s="8"/>
      <c r="FU126" s="8"/>
      <c r="FV126" s="8"/>
      <c r="FW126" s="8"/>
      <c r="FX126" s="8"/>
    </row>
    <row r="127" spans="1:180" s="89" customFormat="1" ht="16.5" customHeight="1">
      <c r="A127" s="8"/>
      <c r="B127" s="96"/>
      <c r="C127" s="61"/>
      <c r="D127" s="8"/>
      <c r="E127" s="97"/>
      <c r="F127" s="96"/>
      <c r="G127" s="8"/>
      <c r="H127" s="8"/>
      <c r="I127" s="104"/>
      <c r="J127" s="8"/>
      <c r="K127" s="8"/>
      <c r="L127" s="8"/>
      <c r="M127" s="8"/>
      <c r="N127" s="99"/>
      <c r="O127" s="102"/>
      <c r="P127" s="102"/>
      <c r="Q127" s="102"/>
      <c r="R127" s="102"/>
      <c r="S127" s="102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8"/>
      <c r="FO127" s="8"/>
      <c r="FP127" s="8"/>
      <c r="FQ127" s="8"/>
      <c r="FR127" s="8"/>
      <c r="FS127" s="8"/>
      <c r="FT127" s="8"/>
      <c r="FU127" s="8"/>
      <c r="FV127" s="8"/>
      <c r="FW127" s="8"/>
      <c r="FX127" s="8"/>
    </row>
    <row r="128" spans="1:180" s="89" customFormat="1" ht="16.5" customHeight="1">
      <c r="A128" s="8"/>
      <c r="B128" s="96"/>
      <c r="C128" s="61"/>
      <c r="D128" s="8"/>
      <c r="E128" s="97"/>
      <c r="F128" s="96"/>
      <c r="G128" s="8"/>
      <c r="H128" s="8"/>
      <c r="I128" s="104"/>
      <c r="J128" s="8"/>
      <c r="K128" s="8"/>
      <c r="L128" s="8"/>
      <c r="M128" s="8"/>
      <c r="N128" s="99"/>
      <c r="O128" s="102"/>
      <c r="P128" s="102"/>
      <c r="Q128" s="102"/>
      <c r="R128" s="102"/>
      <c r="S128" s="102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  <c r="FO128" s="8"/>
      <c r="FP128" s="8"/>
      <c r="FQ128" s="8"/>
      <c r="FR128" s="8"/>
      <c r="FS128" s="8"/>
      <c r="FT128" s="8"/>
      <c r="FU128" s="8"/>
      <c r="FV128" s="8"/>
      <c r="FW128" s="8"/>
      <c r="FX128" s="8"/>
    </row>
    <row r="129" spans="1:180" s="89" customFormat="1" ht="16.5" customHeight="1">
      <c r="A129" s="8"/>
      <c r="B129" s="96"/>
      <c r="C129" s="61"/>
      <c r="D129" s="8"/>
      <c r="E129" s="97"/>
      <c r="F129" s="96"/>
      <c r="G129" s="8"/>
      <c r="H129" s="8"/>
      <c r="I129" s="104"/>
      <c r="J129" s="8"/>
      <c r="K129" s="8"/>
      <c r="L129" s="8"/>
      <c r="M129" s="8"/>
      <c r="N129" s="99"/>
      <c r="O129" s="102"/>
      <c r="P129" s="102"/>
      <c r="Q129" s="102"/>
      <c r="R129" s="102"/>
      <c r="S129" s="102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  <c r="FO129" s="8"/>
      <c r="FP129" s="8"/>
      <c r="FQ129" s="8"/>
      <c r="FR129" s="8"/>
      <c r="FS129" s="8"/>
      <c r="FT129" s="8"/>
      <c r="FU129" s="8"/>
      <c r="FV129" s="8"/>
      <c r="FW129" s="8"/>
      <c r="FX129" s="8"/>
    </row>
    <row r="130" spans="1:180" s="89" customFormat="1" ht="16.5" customHeight="1">
      <c r="A130" s="8"/>
      <c r="B130" s="96"/>
      <c r="C130" s="61"/>
      <c r="D130" s="8"/>
      <c r="E130" s="97"/>
      <c r="F130" s="96"/>
      <c r="G130" s="8"/>
      <c r="H130" s="8"/>
      <c r="I130" s="104"/>
      <c r="J130" s="8"/>
      <c r="K130" s="8"/>
      <c r="L130" s="8"/>
      <c r="M130" s="8"/>
      <c r="N130" s="99"/>
      <c r="O130" s="102"/>
      <c r="P130" s="102"/>
      <c r="Q130" s="102"/>
      <c r="R130" s="102"/>
      <c r="S130" s="102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  <c r="FO130" s="8"/>
      <c r="FP130" s="8"/>
      <c r="FQ130" s="8"/>
      <c r="FR130" s="8"/>
      <c r="FS130" s="8"/>
      <c r="FT130" s="8"/>
      <c r="FU130" s="8"/>
      <c r="FV130" s="8"/>
      <c r="FW130" s="8"/>
      <c r="FX130" s="8"/>
    </row>
    <row r="131" spans="1:180" s="89" customFormat="1" ht="16.5" customHeight="1">
      <c r="A131" s="8"/>
      <c r="B131" s="96"/>
      <c r="C131" s="61"/>
      <c r="D131" s="8"/>
      <c r="E131" s="97"/>
      <c r="F131" s="96"/>
      <c r="G131" s="8"/>
      <c r="H131" s="8"/>
      <c r="I131" s="104"/>
      <c r="J131" s="8"/>
      <c r="K131" s="8"/>
      <c r="L131" s="8"/>
      <c r="M131" s="8"/>
      <c r="N131" s="99"/>
      <c r="O131" s="102"/>
      <c r="P131" s="102"/>
      <c r="Q131" s="102"/>
      <c r="R131" s="102"/>
      <c r="S131" s="102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8"/>
      <c r="FO131" s="8"/>
      <c r="FP131" s="8"/>
      <c r="FQ131" s="8"/>
      <c r="FR131" s="8"/>
      <c r="FS131" s="8"/>
      <c r="FT131" s="8"/>
      <c r="FU131" s="8"/>
      <c r="FV131" s="8"/>
      <c r="FW131" s="8"/>
      <c r="FX131" s="8"/>
    </row>
    <row r="132" spans="1:180" s="89" customFormat="1" ht="16.5" customHeight="1">
      <c r="A132" s="8"/>
      <c r="B132" s="96"/>
      <c r="C132" s="61"/>
      <c r="D132" s="8"/>
      <c r="E132" s="97"/>
      <c r="F132" s="96"/>
      <c r="G132" s="8"/>
      <c r="H132" s="8"/>
      <c r="I132" s="104"/>
      <c r="J132" s="8"/>
      <c r="K132" s="8"/>
      <c r="L132" s="8"/>
      <c r="M132" s="8"/>
      <c r="N132" s="99"/>
      <c r="O132" s="102"/>
      <c r="P132" s="102"/>
      <c r="Q132" s="102"/>
      <c r="R132" s="102"/>
      <c r="S132" s="102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8"/>
      <c r="FT132" s="8"/>
      <c r="FU132" s="8"/>
      <c r="FV132" s="8"/>
      <c r="FW132" s="8"/>
      <c r="FX132" s="8"/>
    </row>
    <row r="133" spans="1:180" s="89" customFormat="1" ht="16.5" customHeight="1">
      <c r="A133" s="8"/>
      <c r="B133" s="96"/>
      <c r="C133" s="61"/>
      <c r="D133" s="8"/>
      <c r="E133" s="97"/>
      <c r="F133" s="96"/>
      <c r="G133" s="8"/>
      <c r="H133" s="8"/>
      <c r="I133" s="104"/>
      <c r="J133" s="8"/>
      <c r="K133" s="8"/>
      <c r="L133" s="8"/>
      <c r="M133" s="8"/>
      <c r="N133" s="99"/>
      <c r="O133" s="102"/>
      <c r="P133" s="102"/>
      <c r="Q133" s="102"/>
      <c r="R133" s="102"/>
      <c r="S133" s="102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</row>
    <row r="134" spans="1:180" s="89" customFormat="1" ht="16.5" customHeight="1">
      <c r="A134" s="8"/>
      <c r="B134" s="96"/>
      <c r="C134" s="61"/>
      <c r="D134" s="8"/>
      <c r="E134" s="97"/>
      <c r="F134" s="96"/>
      <c r="G134" s="8"/>
      <c r="H134" s="8"/>
      <c r="I134" s="104"/>
      <c r="J134" s="8"/>
      <c r="K134" s="8"/>
      <c r="L134" s="8"/>
      <c r="M134" s="8"/>
      <c r="N134" s="99"/>
      <c r="O134" s="102"/>
      <c r="P134" s="102"/>
      <c r="Q134" s="102"/>
      <c r="R134" s="102"/>
      <c r="S134" s="102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</row>
    <row r="135" spans="1:180" s="89" customFormat="1" ht="16.5" customHeight="1">
      <c r="A135" s="8"/>
      <c r="B135" s="96"/>
      <c r="C135" s="61"/>
      <c r="D135" s="8"/>
      <c r="E135" s="97"/>
      <c r="F135" s="96"/>
      <c r="G135" s="8"/>
      <c r="H135" s="8"/>
      <c r="I135" s="104"/>
      <c r="J135" s="8"/>
      <c r="K135" s="8"/>
      <c r="L135" s="8"/>
      <c r="M135" s="8"/>
      <c r="N135" s="99"/>
      <c r="O135" s="102"/>
      <c r="P135" s="102"/>
      <c r="Q135" s="102"/>
      <c r="R135" s="102"/>
      <c r="S135" s="102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  <c r="FM135" s="8"/>
      <c r="FN135" s="8"/>
      <c r="FO135" s="8"/>
      <c r="FP135" s="8"/>
      <c r="FQ135" s="8"/>
      <c r="FR135" s="8"/>
      <c r="FS135" s="8"/>
      <c r="FT135" s="8"/>
      <c r="FU135" s="8"/>
      <c r="FV135" s="8"/>
      <c r="FW135" s="8"/>
      <c r="FX135" s="8"/>
    </row>
    <row r="136" spans="1:180" s="89" customFormat="1" ht="16.5" customHeight="1">
      <c r="A136" s="8"/>
      <c r="B136" s="96"/>
      <c r="C136" s="61"/>
      <c r="D136" s="8"/>
      <c r="E136" s="97"/>
      <c r="F136" s="96"/>
      <c r="G136" s="8"/>
      <c r="H136" s="8"/>
      <c r="I136" s="104"/>
      <c r="J136" s="8"/>
      <c r="K136" s="8"/>
      <c r="L136" s="8"/>
      <c r="M136" s="8"/>
      <c r="N136" s="99"/>
      <c r="O136" s="102"/>
      <c r="P136" s="102"/>
      <c r="Q136" s="102"/>
      <c r="R136" s="102"/>
      <c r="S136" s="102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  <c r="FO136" s="8"/>
      <c r="FP136" s="8"/>
      <c r="FQ136" s="8"/>
      <c r="FR136" s="8"/>
      <c r="FS136" s="8"/>
      <c r="FT136" s="8"/>
      <c r="FU136" s="8"/>
      <c r="FV136" s="8"/>
      <c r="FW136" s="8"/>
      <c r="FX136" s="8"/>
    </row>
    <row r="137" spans="1:180" s="89" customFormat="1" ht="16.5" customHeight="1">
      <c r="A137" s="8"/>
      <c r="B137" s="96"/>
      <c r="C137" s="61"/>
      <c r="D137" s="8"/>
      <c r="E137" s="97"/>
      <c r="F137" s="96"/>
      <c r="G137" s="8"/>
      <c r="H137" s="8"/>
      <c r="I137" s="104"/>
      <c r="J137" s="8"/>
      <c r="K137" s="8"/>
      <c r="L137" s="8"/>
      <c r="M137" s="8"/>
      <c r="N137" s="99"/>
      <c r="O137" s="102"/>
      <c r="P137" s="102"/>
      <c r="Q137" s="102"/>
      <c r="R137" s="102"/>
      <c r="S137" s="102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  <c r="FO137" s="8"/>
      <c r="FP137" s="8"/>
      <c r="FQ137" s="8"/>
      <c r="FR137" s="8"/>
      <c r="FS137" s="8"/>
      <c r="FT137" s="8"/>
      <c r="FU137" s="8"/>
      <c r="FV137" s="8"/>
      <c r="FW137" s="8"/>
      <c r="FX137" s="8"/>
    </row>
    <row r="138" spans="1:180" s="89" customFormat="1" ht="16.5" customHeight="1">
      <c r="A138" s="8"/>
      <c r="B138" s="96"/>
      <c r="C138" s="61"/>
      <c r="D138" s="8"/>
      <c r="E138" s="108"/>
      <c r="F138" s="96"/>
      <c r="G138" s="8"/>
      <c r="H138" s="8"/>
      <c r="I138" s="104"/>
      <c r="J138" s="8"/>
      <c r="K138" s="8"/>
      <c r="L138" s="8"/>
      <c r="M138" s="8"/>
      <c r="N138" s="99"/>
      <c r="O138" s="102"/>
      <c r="P138" s="102"/>
      <c r="Q138" s="102"/>
      <c r="R138" s="102"/>
      <c r="S138" s="102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  <c r="FO138" s="8"/>
      <c r="FP138" s="8"/>
      <c r="FQ138" s="8"/>
      <c r="FR138" s="8"/>
      <c r="FS138" s="8"/>
      <c r="FT138" s="8"/>
      <c r="FU138" s="8"/>
      <c r="FV138" s="8"/>
      <c r="FW138" s="8"/>
      <c r="FX138" s="8"/>
    </row>
    <row r="139" spans="1:180" s="89" customFormat="1" ht="16.5" customHeight="1">
      <c r="A139" s="8"/>
      <c r="B139" s="96"/>
      <c r="C139" s="61"/>
      <c r="D139" s="8"/>
      <c r="E139" s="97"/>
      <c r="F139" s="96"/>
      <c r="G139" s="8"/>
      <c r="H139" s="8"/>
      <c r="I139" s="104"/>
      <c r="J139" s="8"/>
      <c r="K139" s="8"/>
      <c r="L139" s="8"/>
      <c r="M139" s="8"/>
      <c r="N139" s="99"/>
      <c r="O139" s="102"/>
      <c r="P139" s="102"/>
      <c r="Q139" s="102"/>
      <c r="R139" s="102"/>
      <c r="S139" s="102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  <c r="FO139" s="8"/>
      <c r="FP139" s="8"/>
      <c r="FQ139" s="8"/>
      <c r="FR139" s="8"/>
      <c r="FS139" s="8"/>
      <c r="FT139" s="8"/>
      <c r="FU139" s="8"/>
      <c r="FV139" s="8"/>
      <c r="FW139" s="8"/>
      <c r="FX139" s="8"/>
    </row>
    <row r="140" spans="1:180" s="89" customFormat="1" ht="16.5" customHeight="1">
      <c r="A140" s="8"/>
      <c r="B140" s="96"/>
      <c r="C140" s="61"/>
      <c r="D140" s="8"/>
      <c r="E140" s="97"/>
      <c r="F140" s="96"/>
      <c r="G140" s="8"/>
      <c r="H140" s="8"/>
      <c r="I140" s="104"/>
      <c r="J140" s="8"/>
      <c r="K140" s="8"/>
      <c r="L140" s="8"/>
      <c r="M140" s="8"/>
      <c r="N140" s="99"/>
      <c r="O140" s="102"/>
      <c r="P140" s="102"/>
      <c r="Q140" s="102"/>
      <c r="R140" s="102"/>
      <c r="S140" s="102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  <c r="FO140" s="8"/>
      <c r="FP140" s="8"/>
      <c r="FQ140" s="8"/>
      <c r="FR140" s="8"/>
      <c r="FS140" s="8"/>
      <c r="FT140" s="8"/>
      <c r="FU140" s="8"/>
      <c r="FV140" s="8"/>
      <c r="FW140" s="8"/>
      <c r="FX140" s="8"/>
    </row>
    <row r="141" spans="1:180" s="89" customFormat="1" ht="16.5" customHeight="1">
      <c r="A141" s="8"/>
      <c r="B141" s="96"/>
      <c r="C141" s="61"/>
      <c r="D141" s="8"/>
      <c r="E141" s="97"/>
      <c r="F141" s="96"/>
      <c r="G141" s="8"/>
      <c r="H141" s="8"/>
      <c r="I141" s="104"/>
      <c r="J141" s="8"/>
      <c r="K141" s="8"/>
      <c r="L141" s="8"/>
      <c r="M141" s="8"/>
      <c r="N141" s="99"/>
      <c r="O141" s="102"/>
      <c r="P141" s="102"/>
      <c r="Q141" s="102"/>
      <c r="R141" s="102"/>
      <c r="S141" s="102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  <c r="FO141" s="8"/>
      <c r="FP141" s="8"/>
      <c r="FQ141" s="8"/>
      <c r="FR141" s="8"/>
      <c r="FS141" s="8"/>
      <c r="FT141" s="8"/>
      <c r="FU141" s="8"/>
      <c r="FV141" s="8"/>
      <c r="FW141" s="8"/>
      <c r="FX141" s="8"/>
    </row>
    <row r="142" spans="1:180" s="89" customFormat="1" ht="16.5" customHeight="1">
      <c r="A142" s="8"/>
      <c r="B142" s="96"/>
      <c r="C142" s="61"/>
      <c r="D142" s="8"/>
      <c r="E142" s="97"/>
      <c r="F142" s="96"/>
      <c r="G142" s="8"/>
      <c r="H142" s="8"/>
      <c r="I142" s="104"/>
      <c r="J142" s="8"/>
      <c r="K142" s="8"/>
      <c r="L142" s="8"/>
      <c r="M142" s="8"/>
      <c r="N142" s="99"/>
      <c r="O142" s="102"/>
      <c r="P142" s="102"/>
      <c r="Q142" s="102"/>
      <c r="R142" s="102"/>
      <c r="S142" s="102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  <c r="FO142" s="8"/>
      <c r="FP142" s="8"/>
      <c r="FQ142" s="8"/>
      <c r="FR142" s="8"/>
      <c r="FS142" s="8"/>
      <c r="FT142" s="8"/>
      <c r="FU142" s="8"/>
      <c r="FV142" s="8"/>
      <c r="FW142" s="8"/>
      <c r="FX142" s="8"/>
    </row>
    <row r="143" spans="1:180" s="89" customFormat="1" ht="16.5" customHeight="1">
      <c r="A143" s="8"/>
      <c r="B143" s="96"/>
      <c r="C143" s="61"/>
      <c r="D143" s="8"/>
      <c r="E143" s="108"/>
      <c r="F143" s="96"/>
      <c r="G143" s="8"/>
      <c r="H143" s="8"/>
      <c r="I143" s="104"/>
      <c r="J143" s="8"/>
      <c r="K143" s="8"/>
      <c r="L143" s="8"/>
      <c r="M143" s="8"/>
      <c r="N143" s="99"/>
      <c r="O143" s="102"/>
      <c r="P143" s="102"/>
      <c r="Q143" s="102"/>
      <c r="R143" s="102"/>
      <c r="S143" s="102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</row>
    <row r="144" spans="1:180" s="89" customFormat="1" ht="16.5" customHeight="1">
      <c r="A144" s="8"/>
      <c r="B144" s="96"/>
      <c r="C144" s="61"/>
      <c r="D144" s="8"/>
      <c r="E144" s="97"/>
      <c r="F144" s="96"/>
      <c r="G144" s="8"/>
      <c r="H144" s="8"/>
      <c r="I144" s="104"/>
      <c r="J144" s="8"/>
      <c r="K144" s="8"/>
      <c r="L144" s="8"/>
      <c r="M144" s="8"/>
      <c r="N144" s="99"/>
      <c r="O144" s="102"/>
      <c r="P144" s="102"/>
      <c r="Q144" s="102"/>
      <c r="R144" s="102"/>
      <c r="S144" s="102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  <c r="FM144" s="8"/>
      <c r="FN144" s="8"/>
      <c r="FO144" s="8"/>
      <c r="FP144" s="8"/>
      <c r="FQ144" s="8"/>
      <c r="FR144" s="8"/>
      <c r="FS144" s="8"/>
      <c r="FT144" s="8"/>
      <c r="FU144" s="8"/>
      <c r="FV144" s="8"/>
      <c r="FW144" s="8"/>
      <c r="FX144" s="8"/>
    </row>
    <row r="145" spans="1:180" s="89" customFormat="1" ht="16.5" customHeight="1">
      <c r="A145" s="8"/>
      <c r="B145" s="96"/>
      <c r="C145" s="61"/>
      <c r="D145" s="8"/>
      <c r="E145" s="97"/>
      <c r="F145" s="96"/>
      <c r="G145" s="8"/>
      <c r="H145" s="8"/>
      <c r="I145" s="104"/>
      <c r="J145" s="8"/>
      <c r="K145" s="8"/>
      <c r="L145" s="8"/>
      <c r="M145" s="8"/>
      <c r="N145" s="99"/>
      <c r="O145" s="102"/>
      <c r="P145" s="102"/>
      <c r="Q145" s="102"/>
      <c r="R145" s="102"/>
      <c r="S145" s="102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  <c r="FO145" s="8"/>
      <c r="FP145" s="8"/>
      <c r="FQ145" s="8"/>
      <c r="FR145" s="8"/>
      <c r="FS145" s="8"/>
      <c r="FT145" s="8"/>
      <c r="FU145" s="8"/>
      <c r="FV145" s="8"/>
      <c r="FW145" s="8"/>
      <c r="FX145" s="8"/>
    </row>
    <row r="146" spans="1:180" s="89" customFormat="1" ht="16.5" customHeight="1">
      <c r="A146" s="8"/>
      <c r="B146" s="96"/>
      <c r="C146" s="61"/>
      <c r="D146" s="8"/>
      <c r="E146" s="97"/>
      <c r="F146" s="96"/>
      <c r="G146" s="8"/>
      <c r="H146" s="8"/>
      <c r="I146" s="104"/>
      <c r="J146" s="8"/>
      <c r="K146" s="8"/>
      <c r="L146" s="8"/>
      <c r="M146" s="8"/>
      <c r="N146" s="99"/>
      <c r="O146" s="102"/>
      <c r="P146" s="102"/>
      <c r="Q146" s="102"/>
      <c r="R146" s="102"/>
      <c r="S146" s="102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</row>
    <row r="147" spans="1:180" s="89" customFormat="1" ht="16.5" customHeight="1">
      <c r="A147" s="8"/>
      <c r="B147" s="96"/>
      <c r="C147" s="61"/>
      <c r="D147" s="8"/>
      <c r="E147" s="97"/>
      <c r="F147" s="96"/>
      <c r="G147" s="8"/>
      <c r="H147" s="8"/>
      <c r="I147" s="104"/>
      <c r="J147" s="8"/>
      <c r="K147" s="8"/>
      <c r="L147" s="8"/>
      <c r="M147" s="8"/>
      <c r="N147" s="99"/>
      <c r="O147" s="102"/>
      <c r="P147" s="102"/>
      <c r="Q147" s="102"/>
      <c r="R147" s="102"/>
      <c r="S147" s="102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  <c r="FO147" s="8"/>
      <c r="FP147" s="8"/>
      <c r="FQ147" s="8"/>
      <c r="FR147" s="8"/>
      <c r="FS147" s="8"/>
      <c r="FT147" s="8"/>
      <c r="FU147" s="8"/>
      <c r="FV147" s="8"/>
      <c r="FW147" s="8"/>
      <c r="FX147" s="8"/>
    </row>
    <row r="148" spans="1:180" s="89" customFormat="1" ht="16.5" customHeight="1">
      <c r="A148" s="8"/>
      <c r="B148" s="96"/>
      <c r="C148" s="61"/>
      <c r="D148" s="8"/>
      <c r="E148" s="97"/>
      <c r="F148" s="96"/>
      <c r="G148" s="8"/>
      <c r="H148" s="8"/>
      <c r="I148" s="104"/>
      <c r="J148" s="8"/>
      <c r="K148" s="8"/>
      <c r="L148" s="8"/>
      <c r="M148" s="8"/>
      <c r="N148" s="99"/>
      <c r="O148" s="102"/>
      <c r="P148" s="102"/>
      <c r="Q148" s="102"/>
      <c r="R148" s="102"/>
      <c r="S148" s="102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</row>
    <row r="149" spans="1:180" s="89" customFormat="1" ht="16.5" customHeight="1">
      <c r="A149" s="8"/>
      <c r="B149" s="96"/>
      <c r="C149" s="61"/>
      <c r="D149" s="8"/>
      <c r="E149" s="97"/>
      <c r="F149" s="96"/>
      <c r="G149" s="8"/>
      <c r="H149" s="8"/>
      <c r="I149" s="104"/>
      <c r="J149" s="8"/>
      <c r="K149" s="8"/>
      <c r="L149" s="8"/>
      <c r="M149" s="8"/>
      <c r="N149" s="99"/>
      <c r="O149" s="102"/>
      <c r="P149" s="102"/>
      <c r="Q149" s="102"/>
      <c r="R149" s="102"/>
      <c r="S149" s="102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  <c r="FO149" s="8"/>
      <c r="FP149" s="8"/>
      <c r="FQ149" s="8"/>
      <c r="FR149" s="8"/>
      <c r="FS149" s="8"/>
      <c r="FT149" s="8"/>
      <c r="FU149" s="8"/>
      <c r="FV149" s="8"/>
      <c r="FW149" s="8"/>
      <c r="FX149" s="8"/>
    </row>
  </sheetData>
  <mergeCells count="49">
    <mergeCell ref="R2:R3"/>
    <mergeCell ref="S2:S3"/>
    <mergeCell ref="T2:T3"/>
    <mergeCell ref="EZ2:FD2"/>
    <mergeCell ref="FE2:FI2"/>
    <mergeCell ref="FJ2:FN2"/>
    <mergeCell ref="FO2:FS2"/>
    <mergeCell ref="FT2:FX2"/>
    <mergeCell ref="EA2:EE2"/>
    <mergeCell ref="EF2:EJ2"/>
    <mergeCell ref="EK2:EO2"/>
    <mergeCell ref="EP2:ET2"/>
    <mergeCell ref="EU2:EY2"/>
    <mergeCell ref="DB2:DF2"/>
    <mergeCell ref="DG2:DK2"/>
    <mergeCell ref="DL2:DP2"/>
    <mergeCell ref="DQ2:DU2"/>
    <mergeCell ref="DV2:DZ2"/>
    <mergeCell ref="CC2:CG2"/>
    <mergeCell ref="CH2:CL2"/>
    <mergeCell ref="CM2:CQ2"/>
    <mergeCell ref="CR2:CV2"/>
    <mergeCell ref="CW2:DA2"/>
    <mergeCell ref="BD2:BH2"/>
    <mergeCell ref="BI2:BM2"/>
    <mergeCell ref="BN2:BR2"/>
    <mergeCell ref="BS2:BW2"/>
    <mergeCell ref="BX2:CB2"/>
    <mergeCell ref="AE2:AI2"/>
    <mergeCell ref="AJ2:AN2"/>
    <mergeCell ref="AO2:AS2"/>
    <mergeCell ref="AT2:AX2"/>
    <mergeCell ref="AY2:BC2"/>
    <mergeCell ref="A1:T1"/>
    <mergeCell ref="J2:M2"/>
    <mergeCell ref="N2:O2"/>
    <mergeCell ref="U2:Y2"/>
    <mergeCell ref="Z2:AD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</mergeCells>
  <phoneticPr fontId="15" type="noConversion"/>
  <conditionalFormatting sqref="A4:FX149">
    <cfRule type="expression" dxfId="1" priority="1">
      <formula>MOD(ROW(),2)=1</formula>
    </cfRule>
  </conditionalFormatting>
  <pageMargins left="0.70763888888888904" right="0.70763888888888904" top="0.74791666666666701" bottom="0.74791666666666701" header="0.31388888888888899" footer="0.31388888888888899"/>
  <pageSetup paperSize="9" orientation="landscape" horizontalDpi="2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168"/>
  <sheetViews>
    <sheetView workbookViewId="0">
      <selection activeCell="C75" sqref="C75"/>
    </sheetView>
  </sheetViews>
  <sheetFormatPr baseColWidth="10" defaultColWidth="9" defaultRowHeight="14"/>
  <cols>
    <col min="1" max="1" width="4.83203125" style="1" customWidth="1"/>
    <col min="2" max="2" width="11" style="2" customWidth="1"/>
    <col min="3" max="3" width="12.83203125" style="1" customWidth="1"/>
    <col min="4" max="4" width="10.1640625" style="1" customWidth="1"/>
    <col min="5" max="5" width="13.5" style="1" customWidth="1"/>
    <col min="6" max="6" width="18" style="1" customWidth="1"/>
    <col min="7" max="7" width="5" style="1" customWidth="1"/>
    <col min="8" max="8" width="6.5" style="1" customWidth="1"/>
    <col min="9" max="9" width="9.33203125" style="1" customWidth="1"/>
    <col min="10" max="10" width="5.5" style="1" hidden="1" customWidth="1"/>
    <col min="11" max="34" width="7.1640625" style="1" hidden="1" customWidth="1"/>
    <col min="35" max="35" width="7.1640625" style="1" customWidth="1"/>
    <col min="36" max="39" width="7.1640625" style="1" hidden="1" customWidth="1"/>
    <col min="40" max="40" width="9" style="1"/>
    <col min="41" max="41" width="6.1640625" style="2" hidden="1" customWidth="1"/>
    <col min="42" max="42" width="6.83203125" style="2" hidden="1" customWidth="1"/>
    <col min="43" max="43" width="6.1640625" style="2" hidden="1" customWidth="1"/>
    <col min="44" max="44" width="6.6640625" style="2" hidden="1" customWidth="1"/>
    <col min="45" max="45" width="6.5" style="2" hidden="1" customWidth="1"/>
    <col min="46" max="65" width="8.1640625" style="2" hidden="1" customWidth="1"/>
    <col min="66" max="66" width="8.1640625" style="2" customWidth="1"/>
    <col min="67" max="70" width="7.33203125" style="2" hidden="1" customWidth="1"/>
    <col min="71" max="71" width="9" style="16"/>
    <col min="72" max="16384" width="9" style="1"/>
  </cols>
  <sheetData>
    <row r="1" spans="1:74" ht="35.25" customHeight="1">
      <c r="A1" s="120" t="s">
        <v>31</v>
      </c>
      <c r="B1" s="121"/>
      <c r="C1" s="121"/>
      <c r="D1" s="121"/>
      <c r="E1" s="121"/>
      <c r="F1" s="121"/>
      <c r="G1" s="121"/>
      <c r="H1" s="121"/>
      <c r="I1" s="122"/>
      <c r="J1" s="39">
        <v>40787</v>
      </c>
      <c r="K1" s="39">
        <v>40788</v>
      </c>
      <c r="L1" s="39">
        <v>40789</v>
      </c>
      <c r="M1" s="39">
        <v>40790</v>
      </c>
      <c r="N1" s="39">
        <v>40791</v>
      </c>
      <c r="O1" s="39">
        <v>40792</v>
      </c>
      <c r="P1" s="39">
        <v>40793</v>
      </c>
      <c r="Q1" s="39">
        <v>40794</v>
      </c>
      <c r="R1" s="39">
        <v>40795</v>
      </c>
      <c r="S1" s="39">
        <v>40796</v>
      </c>
      <c r="T1" s="39">
        <v>40797</v>
      </c>
      <c r="U1" s="39">
        <v>40798</v>
      </c>
      <c r="V1" s="39">
        <v>40799</v>
      </c>
      <c r="W1" s="39">
        <v>40800</v>
      </c>
      <c r="X1" s="39">
        <v>40801</v>
      </c>
      <c r="Y1" s="39">
        <v>40802</v>
      </c>
      <c r="Z1" s="39">
        <v>40803</v>
      </c>
      <c r="AA1" s="39">
        <v>40804</v>
      </c>
      <c r="AB1" s="39">
        <v>40805</v>
      </c>
      <c r="AC1" s="39">
        <v>40806</v>
      </c>
      <c r="AD1" s="39">
        <v>40807</v>
      </c>
      <c r="AE1" s="39">
        <v>40808</v>
      </c>
      <c r="AF1" s="39">
        <v>40809</v>
      </c>
      <c r="AG1" s="39">
        <v>40810</v>
      </c>
      <c r="AH1" s="39">
        <v>40811</v>
      </c>
      <c r="AI1" s="39">
        <v>40812</v>
      </c>
      <c r="AJ1" s="39">
        <v>40813</v>
      </c>
      <c r="AK1" s="39">
        <v>40814</v>
      </c>
      <c r="AL1" s="39">
        <v>40815</v>
      </c>
      <c r="AM1" s="39">
        <v>40816</v>
      </c>
      <c r="AN1" s="130" t="s">
        <v>32</v>
      </c>
      <c r="AO1" s="40">
        <v>40787</v>
      </c>
      <c r="AP1" s="40">
        <v>40788</v>
      </c>
      <c r="AQ1" s="40">
        <v>40789</v>
      </c>
      <c r="AR1" s="40">
        <v>40790</v>
      </c>
      <c r="AS1" s="40">
        <v>40791</v>
      </c>
      <c r="AT1" s="40">
        <v>40792</v>
      </c>
      <c r="AU1" s="40">
        <v>40793</v>
      </c>
      <c r="AV1" s="40">
        <v>40794</v>
      </c>
      <c r="AW1" s="40">
        <v>40795</v>
      </c>
      <c r="AX1" s="40">
        <v>40796</v>
      </c>
      <c r="AY1" s="40">
        <v>40797</v>
      </c>
      <c r="AZ1" s="40">
        <v>40798</v>
      </c>
      <c r="BA1" s="40">
        <v>40799</v>
      </c>
      <c r="BB1" s="40">
        <v>40800</v>
      </c>
      <c r="BC1" s="40">
        <v>40801</v>
      </c>
      <c r="BD1" s="40">
        <v>40802</v>
      </c>
      <c r="BE1" s="40">
        <v>40803</v>
      </c>
      <c r="BF1" s="40">
        <v>40804</v>
      </c>
      <c r="BG1" s="40">
        <v>40805</v>
      </c>
      <c r="BH1" s="40">
        <v>40806</v>
      </c>
      <c r="BI1" s="40">
        <v>40807</v>
      </c>
      <c r="BJ1" s="40">
        <v>40808</v>
      </c>
      <c r="BK1" s="40">
        <v>40809</v>
      </c>
      <c r="BL1" s="40">
        <v>40810</v>
      </c>
      <c r="BM1" s="40">
        <v>40811</v>
      </c>
      <c r="BN1" s="40">
        <v>40812</v>
      </c>
      <c r="BO1" s="40">
        <v>40813</v>
      </c>
      <c r="BP1" s="40">
        <v>40814</v>
      </c>
      <c r="BQ1" s="40">
        <v>40815</v>
      </c>
      <c r="BR1" s="40">
        <v>40816</v>
      </c>
      <c r="BS1" s="132" t="s">
        <v>33</v>
      </c>
      <c r="BT1" s="134" t="s">
        <v>30</v>
      </c>
      <c r="BU1" s="134" t="s">
        <v>34</v>
      </c>
      <c r="BV1" s="134" t="s">
        <v>35</v>
      </c>
    </row>
    <row r="2" spans="1:74" ht="25.5" customHeight="1">
      <c r="A2" s="5" t="s">
        <v>2</v>
      </c>
      <c r="B2" s="17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22</v>
      </c>
      <c r="H2" s="5" t="s">
        <v>41</v>
      </c>
      <c r="I2" s="5" t="s">
        <v>42</v>
      </c>
      <c r="J2" s="39" t="s">
        <v>43</v>
      </c>
      <c r="K2" s="39" t="s">
        <v>43</v>
      </c>
      <c r="L2" s="39" t="s">
        <v>43</v>
      </c>
      <c r="M2" s="39" t="s">
        <v>43</v>
      </c>
      <c r="N2" s="39" t="s">
        <v>43</v>
      </c>
      <c r="O2" s="39" t="s">
        <v>43</v>
      </c>
      <c r="P2" s="39" t="s">
        <v>43</v>
      </c>
      <c r="Q2" s="39" t="s">
        <v>43</v>
      </c>
      <c r="R2" s="39" t="s">
        <v>43</v>
      </c>
      <c r="S2" s="39" t="s">
        <v>43</v>
      </c>
      <c r="T2" s="39" t="s">
        <v>43</v>
      </c>
      <c r="U2" s="39" t="s">
        <v>43</v>
      </c>
      <c r="V2" s="39" t="s">
        <v>43</v>
      </c>
      <c r="W2" s="39" t="s">
        <v>43</v>
      </c>
      <c r="X2" s="39" t="s">
        <v>43</v>
      </c>
      <c r="Y2" s="39" t="s">
        <v>43</v>
      </c>
      <c r="Z2" s="39" t="s">
        <v>43</v>
      </c>
      <c r="AA2" s="39" t="s">
        <v>43</v>
      </c>
      <c r="AB2" s="39" t="s">
        <v>43</v>
      </c>
      <c r="AC2" s="39" t="s">
        <v>43</v>
      </c>
      <c r="AD2" s="39" t="s">
        <v>43</v>
      </c>
      <c r="AE2" s="39" t="s">
        <v>43</v>
      </c>
      <c r="AF2" s="39" t="s">
        <v>43</v>
      </c>
      <c r="AG2" s="39" t="s">
        <v>43</v>
      </c>
      <c r="AH2" s="39" t="s">
        <v>43</v>
      </c>
      <c r="AI2" s="39" t="s">
        <v>43</v>
      </c>
      <c r="AJ2" s="39" t="s">
        <v>43</v>
      </c>
      <c r="AK2" s="39" t="s">
        <v>43</v>
      </c>
      <c r="AL2" s="39" t="s">
        <v>43</v>
      </c>
      <c r="AM2" s="39" t="s">
        <v>43</v>
      </c>
      <c r="AN2" s="131"/>
      <c r="AO2" s="41" t="s">
        <v>29</v>
      </c>
      <c r="AP2" s="41" t="s">
        <v>29</v>
      </c>
      <c r="AQ2" s="41" t="s">
        <v>29</v>
      </c>
      <c r="AR2" s="41" t="s">
        <v>29</v>
      </c>
      <c r="AS2" s="41" t="s">
        <v>29</v>
      </c>
      <c r="AT2" s="41" t="s">
        <v>29</v>
      </c>
      <c r="AU2" s="41" t="s">
        <v>29</v>
      </c>
      <c r="AV2" s="41" t="s">
        <v>29</v>
      </c>
      <c r="AW2" s="41" t="s">
        <v>29</v>
      </c>
      <c r="AX2" s="41" t="s">
        <v>29</v>
      </c>
      <c r="AY2" s="41" t="s">
        <v>29</v>
      </c>
      <c r="AZ2" s="41" t="s">
        <v>29</v>
      </c>
      <c r="BA2" s="41" t="s">
        <v>29</v>
      </c>
      <c r="BB2" s="41" t="s">
        <v>29</v>
      </c>
      <c r="BC2" s="41" t="s">
        <v>29</v>
      </c>
      <c r="BD2" s="41" t="s">
        <v>29</v>
      </c>
      <c r="BE2" s="41" t="s">
        <v>29</v>
      </c>
      <c r="BF2" s="41" t="s">
        <v>29</v>
      </c>
      <c r="BG2" s="41" t="s">
        <v>29</v>
      </c>
      <c r="BH2" s="41" t="s">
        <v>29</v>
      </c>
      <c r="BI2" s="41" t="s">
        <v>29</v>
      </c>
      <c r="BJ2" s="41" t="s">
        <v>29</v>
      </c>
      <c r="BK2" s="41" t="s">
        <v>29</v>
      </c>
      <c r="BL2" s="41" t="s">
        <v>29</v>
      </c>
      <c r="BM2" s="41" t="s">
        <v>29</v>
      </c>
      <c r="BN2" s="41" t="s">
        <v>29</v>
      </c>
      <c r="BO2" s="41" t="s">
        <v>29</v>
      </c>
      <c r="BP2" s="41" t="s">
        <v>29</v>
      </c>
      <c r="BQ2" s="41" t="s">
        <v>29</v>
      </c>
      <c r="BR2" s="41" t="s">
        <v>29</v>
      </c>
      <c r="BS2" s="133"/>
      <c r="BT2" s="134"/>
      <c r="BU2" s="134"/>
      <c r="BV2" s="134"/>
    </row>
    <row r="3" spans="1:74" s="12" customFormat="1" hidden="1">
      <c r="A3" s="13">
        <v>1</v>
      </c>
      <c r="B3" s="126" t="s">
        <v>44</v>
      </c>
      <c r="C3" s="128">
        <v>32011081301</v>
      </c>
      <c r="D3" s="128" t="s">
        <v>45</v>
      </c>
      <c r="E3" s="19" t="s">
        <v>46</v>
      </c>
      <c r="F3" s="20" t="s">
        <v>47</v>
      </c>
      <c r="G3" s="21">
        <v>1</v>
      </c>
      <c r="H3" s="13">
        <f>2674*G3</f>
        <v>2674</v>
      </c>
      <c r="I3" s="13">
        <v>2674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>
        <f t="shared" ref="AN3:AN8" si="0">SUM(I3:AM3)</f>
        <v>2674</v>
      </c>
      <c r="AO3" s="42">
        <v>880</v>
      </c>
      <c r="AP3" s="30">
        <f>2215-880</f>
        <v>1335</v>
      </c>
      <c r="AQ3" s="30">
        <f>459-211</f>
        <v>248</v>
      </c>
      <c r="AR3" s="30"/>
      <c r="AS3" s="30">
        <v>211</v>
      </c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44">
        <f t="shared" ref="BS3:BS8" si="1">AO3+AP3+AQ3+AR3+AS3+AT3+AU3+AV3+AW3+AX3+AY3+AZ3+BA3+BB3+BC3+BD3+BE3+BF3++BG3+BH3+BI3+BJ3+BK3+BL3+BM3+BN3+BO3+BP3+BQ3+BR3</f>
        <v>2674</v>
      </c>
      <c r="BT3" s="38">
        <f t="shared" ref="BT3:BT8" si="2">AN3-BS3</f>
        <v>0</v>
      </c>
      <c r="BU3" s="48"/>
      <c r="BV3" s="33"/>
    </row>
    <row r="4" spans="1:74" s="12" customFormat="1" hidden="1">
      <c r="A4" s="13">
        <v>2</v>
      </c>
      <c r="B4" s="127"/>
      <c r="C4" s="129"/>
      <c r="D4" s="129"/>
      <c r="E4" s="19" t="s">
        <v>48</v>
      </c>
      <c r="F4" s="20" t="s">
        <v>49</v>
      </c>
      <c r="G4" s="21">
        <v>1</v>
      </c>
      <c r="H4" s="13">
        <f t="shared" ref="H4:H8" si="3">2674*G4</f>
        <v>2674</v>
      </c>
      <c r="I4" s="13">
        <v>2674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>
        <f t="shared" si="0"/>
        <v>2674</v>
      </c>
      <c r="AO4" s="42">
        <v>896</v>
      </c>
      <c r="AP4" s="30">
        <f>2218-896</f>
        <v>1322</v>
      </c>
      <c r="AQ4" s="30">
        <f>456-285</f>
        <v>171</v>
      </c>
      <c r="AR4" s="30"/>
      <c r="AS4" s="30">
        <v>285</v>
      </c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44">
        <f t="shared" si="1"/>
        <v>2674</v>
      </c>
      <c r="BT4" s="38">
        <f t="shared" si="2"/>
        <v>0</v>
      </c>
      <c r="BU4" s="48"/>
      <c r="BV4" s="33"/>
    </row>
    <row r="5" spans="1:74" s="12" customFormat="1" hidden="1">
      <c r="A5" s="13">
        <v>3</v>
      </c>
      <c r="B5" s="127"/>
      <c r="C5" s="129"/>
      <c r="D5" s="129"/>
      <c r="E5" s="19" t="s">
        <v>50</v>
      </c>
      <c r="F5" s="20" t="s">
        <v>51</v>
      </c>
      <c r="G5" s="21">
        <v>2</v>
      </c>
      <c r="H5" s="13">
        <f t="shared" si="3"/>
        <v>5348</v>
      </c>
      <c r="I5" s="13">
        <v>2674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>
        <f t="shared" si="0"/>
        <v>2674</v>
      </c>
      <c r="AO5" s="42">
        <v>865</v>
      </c>
      <c r="AP5" s="30">
        <f>2275-865</f>
        <v>1410</v>
      </c>
      <c r="AQ5" s="30">
        <f>399-238</f>
        <v>161</v>
      </c>
      <c r="AR5" s="30"/>
      <c r="AS5" s="30">
        <v>238</v>
      </c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44">
        <f t="shared" si="1"/>
        <v>2674</v>
      </c>
      <c r="BT5" s="38">
        <f t="shared" si="2"/>
        <v>0</v>
      </c>
      <c r="BU5" s="48"/>
      <c r="BV5" s="33"/>
    </row>
    <row r="6" spans="1:74" s="12" customFormat="1" hidden="1">
      <c r="A6" s="13">
        <v>4</v>
      </c>
      <c r="B6" s="127"/>
      <c r="C6" s="129"/>
      <c r="D6" s="129"/>
      <c r="E6" s="19" t="s">
        <v>52</v>
      </c>
      <c r="F6" s="20" t="s">
        <v>53</v>
      </c>
      <c r="G6" s="21">
        <v>1</v>
      </c>
      <c r="H6" s="13">
        <f t="shared" si="3"/>
        <v>2674</v>
      </c>
      <c r="I6" s="13">
        <v>2674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>
        <f t="shared" si="0"/>
        <v>2674</v>
      </c>
      <c r="AO6" s="42">
        <v>902</v>
      </c>
      <c r="AP6" s="30">
        <f>2239-902</f>
        <v>1337</v>
      </c>
      <c r="AQ6" s="30">
        <f>435-282</f>
        <v>153</v>
      </c>
      <c r="AR6" s="30"/>
      <c r="AS6" s="30">
        <v>282</v>
      </c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44">
        <f t="shared" si="1"/>
        <v>2674</v>
      </c>
      <c r="BT6" s="38">
        <f t="shared" si="2"/>
        <v>0</v>
      </c>
      <c r="BU6" s="48"/>
      <c r="BV6" s="33"/>
    </row>
    <row r="7" spans="1:74" s="12" customFormat="1" hidden="1">
      <c r="A7" s="13">
        <v>5</v>
      </c>
      <c r="B7" s="127"/>
      <c r="C7" s="129"/>
      <c r="D7" s="129"/>
      <c r="E7" s="19" t="s">
        <v>54</v>
      </c>
      <c r="F7" s="20" t="s">
        <v>55</v>
      </c>
      <c r="G7" s="21">
        <v>2</v>
      </c>
      <c r="H7" s="13">
        <f t="shared" si="3"/>
        <v>5348</v>
      </c>
      <c r="I7" s="13">
        <v>2674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>
        <f t="shared" si="0"/>
        <v>2674</v>
      </c>
      <c r="AO7" s="42">
        <v>973</v>
      </c>
      <c r="AP7" s="30">
        <f>2674-973</f>
        <v>1701</v>
      </c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44">
        <f t="shared" si="1"/>
        <v>2674</v>
      </c>
      <c r="BT7" s="38">
        <f t="shared" si="2"/>
        <v>0</v>
      </c>
      <c r="BU7" s="48"/>
      <c r="BV7" s="33"/>
    </row>
    <row r="8" spans="1:74" s="12" customFormat="1" hidden="1">
      <c r="A8" s="13">
        <v>6</v>
      </c>
      <c r="B8" s="127"/>
      <c r="C8" s="129"/>
      <c r="D8" s="129"/>
      <c r="E8" s="19" t="s">
        <v>56</v>
      </c>
      <c r="F8" s="20" t="s">
        <v>57</v>
      </c>
      <c r="G8" s="21">
        <v>1</v>
      </c>
      <c r="H8" s="13">
        <f t="shared" si="3"/>
        <v>2674</v>
      </c>
      <c r="I8" s="13">
        <v>2674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>
        <f t="shared" si="0"/>
        <v>2674</v>
      </c>
      <c r="AO8" s="42">
        <v>981</v>
      </c>
      <c r="AP8" s="30">
        <f>2319-981</f>
        <v>1338</v>
      </c>
      <c r="AQ8" s="30">
        <f>355-322</f>
        <v>33</v>
      </c>
      <c r="AR8" s="30"/>
      <c r="AS8" s="30">
        <v>322</v>
      </c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44">
        <f t="shared" si="1"/>
        <v>2674</v>
      </c>
      <c r="BT8" s="38">
        <f t="shared" si="2"/>
        <v>0</v>
      </c>
      <c r="BU8" s="48"/>
      <c r="BV8" s="33"/>
    </row>
    <row r="9" spans="1:74" s="12" customFormat="1" ht="11.25" hidden="1" customHeight="1">
      <c r="A9" s="22"/>
      <c r="B9" s="23"/>
      <c r="C9" s="24"/>
      <c r="D9" s="24"/>
      <c r="E9" s="24"/>
      <c r="F9" s="25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45"/>
      <c r="BT9" s="24"/>
      <c r="BU9" s="49">
        <v>297110</v>
      </c>
      <c r="BV9" s="13"/>
    </row>
    <row r="10" spans="1:74" s="12" customFormat="1" ht="18" hidden="1" customHeight="1">
      <c r="A10" s="13"/>
      <c r="B10" s="26" t="s">
        <v>58</v>
      </c>
      <c r="C10" s="13">
        <v>32011090201</v>
      </c>
      <c r="D10" s="13">
        <v>81123</v>
      </c>
      <c r="E10" s="27" t="s">
        <v>59</v>
      </c>
      <c r="F10" s="21" t="s">
        <v>60</v>
      </c>
      <c r="G10" s="21">
        <v>2</v>
      </c>
      <c r="H10" s="13">
        <f>518*G10</f>
        <v>1036</v>
      </c>
      <c r="I10" s="13"/>
      <c r="J10" s="13"/>
      <c r="K10" s="13">
        <v>547</v>
      </c>
      <c r="L10" s="13">
        <v>489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>
        <f>SUM(I10:AM10)</f>
        <v>1036</v>
      </c>
      <c r="AO10" s="30"/>
      <c r="AP10" s="30"/>
      <c r="AQ10" s="30"/>
      <c r="AR10" s="30"/>
      <c r="AS10" s="30"/>
      <c r="AT10" s="30"/>
      <c r="AU10" s="30"/>
      <c r="AV10" s="30">
        <v>394</v>
      </c>
      <c r="AW10" s="30">
        <v>642</v>
      </c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44">
        <f t="shared" ref="BS10" si="4">AO10+AP10+AQ10+AR10+AS10+AT10+AU10+AV10+AW10+AX10+AY10+AZ10+BA10+BB10+BC10+BD10+BE10+BF10++BG10+BH10+BI10+BJ10+BK10+BL10+BM10+BN10+BO10+BP10+BQ10+BR10</f>
        <v>1036</v>
      </c>
      <c r="BT10" s="38">
        <f t="shared" ref="BT10" si="5">AN10-BS10</f>
        <v>0</v>
      </c>
      <c r="BU10" s="48"/>
      <c r="BV10" s="48"/>
    </row>
    <row r="11" spans="1:74" s="12" customFormat="1" ht="14.25" hidden="1" customHeight="1">
      <c r="A11" s="13"/>
      <c r="B11" s="27" t="s">
        <v>61</v>
      </c>
      <c r="C11" s="13">
        <v>32011090502</v>
      </c>
      <c r="D11" s="13" t="s">
        <v>62</v>
      </c>
      <c r="E11" s="28" t="s">
        <v>63</v>
      </c>
      <c r="F11" s="29" t="s">
        <v>64</v>
      </c>
      <c r="G11" s="20">
        <v>1</v>
      </c>
      <c r="H11" s="13">
        <f>201*G11</f>
        <v>201</v>
      </c>
      <c r="I11" s="13"/>
      <c r="J11" s="13"/>
      <c r="K11" s="13"/>
      <c r="L11" s="13"/>
      <c r="M11" s="13"/>
      <c r="N11" s="13">
        <v>201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>
        <f>SUM(I11:AM11)</f>
        <v>201</v>
      </c>
      <c r="AO11" s="30"/>
      <c r="AP11" s="30"/>
      <c r="AQ11" s="30"/>
      <c r="AR11" s="30"/>
      <c r="AS11" s="30"/>
      <c r="AT11" s="30"/>
      <c r="AU11" s="30"/>
      <c r="AV11" s="30"/>
      <c r="AW11" s="30">
        <v>201</v>
      </c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44">
        <f t="shared" ref="BS11:BS12" si="6">AO11+AP11+AQ11+AR11+AS11+AT11+AU11+AV11+AW11+AX11+AY11+AZ11+BA11+BB11+BC11+BD11+BE11+BF11++BG11+BH11+BI11+BJ11+BK11+BL11+BM11+BN11+BO11+BP11+BQ11+BR11</f>
        <v>201</v>
      </c>
      <c r="BT11" s="38">
        <f t="shared" ref="BT11:BT12" si="7">AN11-BS11</f>
        <v>0</v>
      </c>
      <c r="BU11" s="48"/>
      <c r="BV11" s="48"/>
    </row>
    <row r="12" spans="1:74" s="12" customFormat="1" ht="14.25" hidden="1" customHeight="1">
      <c r="A12" s="13"/>
      <c r="B12" s="30"/>
      <c r="C12" s="13"/>
      <c r="D12" s="13"/>
      <c r="E12" s="28" t="s">
        <v>65</v>
      </c>
      <c r="F12" s="29" t="s">
        <v>57</v>
      </c>
      <c r="G12" s="20">
        <v>1</v>
      </c>
      <c r="H12" s="13">
        <f>201*G12</f>
        <v>201</v>
      </c>
      <c r="I12" s="13"/>
      <c r="J12" s="13"/>
      <c r="K12" s="13"/>
      <c r="L12" s="13"/>
      <c r="M12" s="13"/>
      <c r="N12" s="13">
        <v>201</v>
      </c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>
        <f>SUM(I12:AM12)</f>
        <v>201</v>
      </c>
      <c r="AO12" s="30"/>
      <c r="AP12" s="30"/>
      <c r="AQ12" s="30"/>
      <c r="AR12" s="30"/>
      <c r="AS12" s="30"/>
      <c r="AT12" s="30"/>
      <c r="AU12" s="30"/>
      <c r="AV12" s="30"/>
      <c r="AW12" s="30">
        <v>201</v>
      </c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44">
        <f t="shared" si="6"/>
        <v>201</v>
      </c>
      <c r="BT12" s="38">
        <f t="shared" si="7"/>
        <v>0</v>
      </c>
      <c r="BU12" s="48"/>
      <c r="BV12" s="48"/>
    </row>
    <row r="13" spans="1:74" s="12" customFormat="1" ht="15.75" hidden="1" customHeight="1">
      <c r="A13" s="13"/>
      <c r="B13" s="27" t="s">
        <v>61</v>
      </c>
      <c r="C13" s="13">
        <v>32011090502</v>
      </c>
      <c r="D13" s="13" t="s">
        <v>66</v>
      </c>
      <c r="E13" s="28" t="s">
        <v>63</v>
      </c>
      <c r="F13" s="29" t="s">
        <v>64</v>
      </c>
      <c r="G13" s="20">
        <v>1</v>
      </c>
      <c r="H13" s="13">
        <f>201*G13</f>
        <v>201</v>
      </c>
      <c r="I13" s="13"/>
      <c r="J13" s="13"/>
      <c r="K13" s="13"/>
      <c r="L13" s="13"/>
      <c r="M13" s="13"/>
      <c r="N13" s="13">
        <v>201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>
        <f>SUM(I13:AM13)</f>
        <v>201</v>
      </c>
      <c r="AO13" s="30"/>
      <c r="AP13" s="30"/>
      <c r="AQ13" s="30"/>
      <c r="AR13" s="30"/>
      <c r="AS13" s="30"/>
      <c r="AT13" s="30"/>
      <c r="AU13" s="30"/>
      <c r="AV13" s="30"/>
      <c r="AW13" s="30">
        <v>199</v>
      </c>
      <c r="AX13" s="30">
        <v>2</v>
      </c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44">
        <f t="shared" ref="BS13:BS14" si="8">AO13+AP13+AQ13+AR13+AS13+AT13+AU13+AV13+AW13+AX13+AY13+AZ13+BA13+BB13+BC13+BD13+BE13+BF13++BG13+BH13+BI13+BJ13+BK13+BL13+BM13+BN13+BO13+BP13+BQ13+BR13</f>
        <v>201</v>
      </c>
      <c r="BT13" s="38">
        <f t="shared" ref="BT13:BT14" si="9">AN13-BS13</f>
        <v>0</v>
      </c>
      <c r="BU13" s="48"/>
      <c r="BV13" s="48"/>
    </row>
    <row r="14" spans="1:74" s="12" customFormat="1" ht="15.75" hidden="1" customHeight="1">
      <c r="A14" s="13"/>
      <c r="B14" s="30"/>
      <c r="C14" s="13"/>
      <c r="D14" s="13"/>
      <c r="E14" s="28" t="s">
        <v>65</v>
      </c>
      <c r="F14" s="29" t="s">
        <v>57</v>
      </c>
      <c r="G14" s="20">
        <v>1</v>
      </c>
      <c r="H14" s="13">
        <f>201*G14</f>
        <v>201</v>
      </c>
      <c r="I14" s="13"/>
      <c r="J14" s="13"/>
      <c r="K14" s="13"/>
      <c r="L14" s="13"/>
      <c r="M14" s="13"/>
      <c r="N14" s="13">
        <v>201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>
        <f>SUM(I14:AM14)</f>
        <v>201</v>
      </c>
      <c r="AO14" s="30"/>
      <c r="AP14" s="30"/>
      <c r="AQ14" s="30"/>
      <c r="AR14" s="30"/>
      <c r="AS14" s="30"/>
      <c r="AT14" s="30"/>
      <c r="AU14" s="30"/>
      <c r="AV14" s="30"/>
      <c r="AW14" s="30">
        <v>173</v>
      </c>
      <c r="AX14" s="30">
        <v>28</v>
      </c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44">
        <f t="shared" si="8"/>
        <v>201</v>
      </c>
      <c r="BT14" s="38">
        <f t="shared" si="9"/>
        <v>0</v>
      </c>
      <c r="BU14" s="48"/>
      <c r="BV14" s="48"/>
    </row>
    <row r="15" spans="1:74" ht="14.25" hidden="1" customHeight="1">
      <c r="A15" s="13"/>
      <c r="B15" s="30"/>
      <c r="C15" s="13"/>
      <c r="D15" s="13"/>
      <c r="E15" s="13"/>
      <c r="F15" s="29"/>
      <c r="G15" s="20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44"/>
      <c r="BT15" s="38"/>
      <c r="BU15" s="48"/>
      <c r="BV15" s="48"/>
    </row>
    <row r="16" spans="1:74" s="12" customFormat="1" ht="15.75" hidden="1" customHeight="1">
      <c r="A16" s="13"/>
      <c r="B16" s="27" t="s">
        <v>67</v>
      </c>
      <c r="C16" s="13">
        <v>32011090501</v>
      </c>
      <c r="D16" s="13" t="s">
        <v>68</v>
      </c>
      <c r="E16" s="13" t="s">
        <v>69</v>
      </c>
      <c r="F16" s="29" t="s">
        <v>70</v>
      </c>
      <c r="G16" s="20">
        <v>1</v>
      </c>
      <c r="H16" s="13">
        <f>296*G16</f>
        <v>296</v>
      </c>
      <c r="I16" s="13"/>
      <c r="J16" s="13"/>
      <c r="K16" s="13"/>
      <c r="L16" s="13"/>
      <c r="M16" s="13"/>
      <c r="N16" s="13">
        <v>296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>
        <f t="shared" ref="AN16:AN21" si="10">SUM(I16:AM16)</f>
        <v>296</v>
      </c>
      <c r="AO16" s="30"/>
      <c r="AP16" s="30"/>
      <c r="AQ16" s="30"/>
      <c r="AR16" s="30"/>
      <c r="AS16" s="30"/>
      <c r="AT16" s="30">
        <v>292</v>
      </c>
      <c r="AU16" s="30"/>
      <c r="AV16" s="30"/>
      <c r="AW16" s="30"/>
      <c r="AX16" s="30">
        <v>4</v>
      </c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44">
        <f t="shared" ref="BS16:BS21" si="11">AO16+AP16+AQ16+AR16+AS16+AT16+AU16+AV16+AW16+AX16+AY16+AZ16+BA16+BB16+BC16+BD16+BE16+BF16++BG16+BH16+BI16+BJ16+BK16+BL16+BM16+BN16+BO16+BP16+BQ16+BR16</f>
        <v>296</v>
      </c>
      <c r="BT16" s="38">
        <f t="shared" ref="BT16:BT21" si="12">AN16-BS16</f>
        <v>0</v>
      </c>
      <c r="BU16" s="48"/>
      <c r="BV16" s="48"/>
    </row>
    <row r="17" spans="1:74" s="12" customFormat="1" ht="15.75" hidden="1" customHeight="1">
      <c r="A17" s="13"/>
      <c r="B17" s="30"/>
      <c r="C17" s="13"/>
      <c r="D17" s="13"/>
      <c r="E17" s="13" t="s">
        <v>71</v>
      </c>
      <c r="F17" s="29" t="s">
        <v>72</v>
      </c>
      <c r="G17" s="20">
        <v>1</v>
      </c>
      <c r="H17" s="13">
        <f t="shared" ref="H17:H21" si="13">296*G17</f>
        <v>296</v>
      </c>
      <c r="I17" s="13"/>
      <c r="J17" s="13"/>
      <c r="K17" s="13"/>
      <c r="L17" s="13"/>
      <c r="M17" s="13"/>
      <c r="N17" s="13">
        <v>296</v>
      </c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>
        <f t="shared" si="10"/>
        <v>296</v>
      </c>
      <c r="AO17" s="30"/>
      <c r="AP17" s="30"/>
      <c r="AQ17" s="30"/>
      <c r="AR17" s="30"/>
      <c r="AS17" s="30"/>
      <c r="AT17" s="30">
        <v>290</v>
      </c>
      <c r="AU17" s="30"/>
      <c r="AV17" s="30"/>
      <c r="AW17" s="30"/>
      <c r="AX17" s="30">
        <v>6</v>
      </c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44">
        <f t="shared" si="11"/>
        <v>296</v>
      </c>
      <c r="BT17" s="38">
        <f t="shared" si="12"/>
        <v>0</v>
      </c>
      <c r="BU17" s="48"/>
      <c r="BV17" s="48"/>
    </row>
    <row r="18" spans="1:74" s="12" customFormat="1" ht="15.75" hidden="1" customHeight="1">
      <c r="A18" s="13"/>
      <c r="B18" s="30"/>
      <c r="C18" s="13"/>
      <c r="D18" s="13"/>
      <c r="E18" s="13" t="s">
        <v>73</v>
      </c>
      <c r="F18" s="29" t="s">
        <v>74</v>
      </c>
      <c r="G18" s="20">
        <v>1</v>
      </c>
      <c r="H18" s="13">
        <f t="shared" si="13"/>
        <v>296</v>
      </c>
      <c r="I18" s="13"/>
      <c r="J18" s="13"/>
      <c r="K18" s="13"/>
      <c r="L18" s="13"/>
      <c r="M18" s="13"/>
      <c r="N18" s="13">
        <v>296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>
        <f t="shared" si="10"/>
        <v>296</v>
      </c>
      <c r="AO18" s="30"/>
      <c r="AP18" s="30"/>
      <c r="AQ18" s="30"/>
      <c r="AR18" s="30"/>
      <c r="AS18" s="30"/>
      <c r="AT18" s="30">
        <v>296</v>
      </c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44">
        <f t="shared" si="11"/>
        <v>296</v>
      </c>
      <c r="BT18" s="38">
        <f t="shared" si="12"/>
        <v>0</v>
      </c>
      <c r="BU18" s="48"/>
      <c r="BV18" s="48"/>
    </row>
    <row r="19" spans="1:74" s="12" customFormat="1" ht="15.75" hidden="1" customHeight="1">
      <c r="A19" s="13"/>
      <c r="B19" s="30"/>
      <c r="C19" s="13"/>
      <c r="D19" s="13"/>
      <c r="E19" s="13" t="s">
        <v>75</v>
      </c>
      <c r="F19" s="29" t="s">
        <v>76</v>
      </c>
      <c r="G19" s="20">
        <v>2</v>
      </c>
      <c r="H19" s="13">
        <f t="shared" si="13"/>
        <v>592</v>
      </c>
      <c r="I19" s="13"/>
      <c r="J19" s="13"/>
      <c r="K19" s="13"/>
      <c r="L19" s="13"/>
      <c r="M19" s="13"/>
      <c r="N19" s="13">
        <v>592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>
        <f t="shared" si="10"/>
        <v>592</v>
      </c>
      <c r="AO19" s="30"/>
      <c r="AP19" s="30"/>
      <c r="AQ19" s="30"/>
      <c r="AR19" s="30"/>
      <c r="AS19" s="30"/>
      <c r="AT19" s="30">
        <v>587</v>
      </c>
      <c r="AU19" s="30"/>
      <c r="AV19" s="30"/>
      <c r="AW19" s="30"/>
      <c r="AX19" s="30">
        <v>5</v>
      </c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44">
        <f t="shared" si="11"/>
        <v>592</v>
      </c>
      <c r="BT19" s="38">
        <f t="shared" si="12"/>
        <v>0</v>
      </c>
      <c r="BU19" s="48"/>
      <c r="BV19" s="48"/>
    </row>
    <row r="20" spans="1:74" s="12" customFormat="1" ht="15.75" hidden="1" customHeight="1">
      <c r="A20" s="13"/>
      <c r="B20" s="30"/>
      <c r="C20" s="13"/>
      <c r="D20" s="13"/>
      <c r="E20" s="13" t="s">
        <v>77</v>
      </c>
      <c r="F20" s="29" t="s">
        <v>78</v>
      </c>
      <c r="G20" s="20">
        <v>1</v>
      </c>
      <c r="H20" s="13">
        <f t="shared" si="13"/>
        <v>296</v>
      </c>
      <c r="I20" s="13"/>
      <c r="J20" s="13"/>
      <c r="K20" s="13"/>
      <c r="L20" s="13"/>
      <c r="M20" s="13"/>
      <c r="N20" s="13">
        <v>296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>
        <f t="shared" si="10"/>
        <v>296</v>
      </c>
      <c r="AO20" s="30"/>
      <c r="AP20" s="30"/>
      <c r="AQ20" s="30"/>
      <c r="AR20" s="30"/>
      <c r="AS20" s="30"/>
      <c r="AT20" s="30">
        <v>296</v>
      </c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44">
        <f t="shared" si="11"/>
        <v>296</v>
      </c>
      <c r="BT20" s="38">
        <f t="shared" si="12"/>
        <v>0</v>
      </c>
      <c r="BU20" s="48"/>
      <c r="BV20" s="48"/>
    </row>
    <row r="21" spans="1:74" s="12" customFormat="1" ht="15.75" hidden="1" customHeight="1">
      <c r="A21" s="13"/>
      <c r="B21" s="30"/>
      <c r="C21" s="13"/>
      <c r="D21" s="13"/>
      <c r="E21" s="13" t="s">
        <v>79</v>
      </c>
      <c r="F21" s="29" t="s">
        <v>80</v>
      </c>
      <c r="G21" s="20">
        <v>1</v>
      </c>
      <c r="H21" s="13">
        <f t="shared" si="13"/>
        <v>296</v>
      </c>
      <c r="I21" s="13"/>
      <c r="J21" s="13"/>
      <c r="K21" s="13"/>
      <c r="L21" s="13"/>
      <c r="M21" s="13"/>
      <c r="N21" s="13">
        <v>296</v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>
        <f t="shared" si="10"/>
        <v>296</v>
      </c>
      <c r="AO21" s="30"/>
      <c r="AP21" s="30"/>
      <c r="AQ21" s="30"/>
      <c r="AR21" s="30"/>
      <c r="AS21" s="30"/>
      <c r="AT21" s="30">
        <v>287</v>
      </c>
      <c r="AU21" s="30"/>
      <c r="AV21" s="30"/>
      <c r="AW21" s="30"/>
      <c r="AX21" s="30">
        <v>9</v>
      </c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44">
        <f t="shared" si="11"/>
        <v>296</v>
      </c>
      <c r="BT21" s="38">
        <f t="shared" si="12"/>
        <v>0</v>
      </c>
      <c r="BU21" s="48"/>
      <c r="BV21" s="48"/>
    </row>
    <row r="22" spans="1:74" s="12" customFormat="1" ht="15" hidden="1" customHeight="1">
      <c r="A22" s="13"/>
      <c r="B22" s="30"/>
      <c r="C22" s="13"/>
      <c r="D22" s="13"/>
      <c r="E22" s="13"/>
      <c r="F22" s="21"/>
      <c r="G22" s="21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44"/>
      <c r="BT22" s="38"/>
      <c r="BU22" s="48"/>
      <c r="BV22" s="48"/>
    </row>
    <row r="23" spans="1:74" s="12" customFormat="1" hidden="1">
      <c r="A23" s="13">
        <v>1</v>
      </c>
      <c r="B23" s="31"/>
      <c r="C23" s="32" t="s">
        <v>81</v>
      </c>
      <c r="D23" s="33" t="s">
        <v>82</v>
      </c>
      <c r="E23" s="28" t="s">
        <v>46</v>
      </c>
      <c r="F23" s="34" t="s">
        <v>47</v>
      </c>
      <c r="G23" s="21">
        <v>1</v>
      </c>
      <c r="H23" s="13">
        <f>450*G23</f>
        <v>450</v>
      </c>
      <c r="I23" s="13">
        <v>450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>
        <f t="shared" ref="AN23:AN28" si="14">SUM(I23:AM23)</f>
        <v>450</v>
      </c>
      <c r="AO23" s="30"/>
      <c r="AP23" s="30"/>
      <c r="AQ23" s="30"/>
      <c r="AR23" s="30"/>
      <c r="AS23" s="30">
        <v>438</v>
      </c>
      <c r="AT23" s="30">
        <v>12</v>
      </c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44">
        <f t="shared" ref="BS23:BS28" si="15">AO23+AP23+AQ23+AR23+AS23+AT23+AU23+AV23+AW23+AX23+AY23+AZ23+BA23+BB23+BC23+BD23+BE23+BF23++BG23+BH23+BI23+BJ23+BK23+BL23+BM23+BN23+BO23+BP23+BQ23+BR23</f>
        <v>450</v>
      </c>
      <c r="BT23" s="38">
        <f t="shared" ref="BT23:BT28" si="16">AN23-BS23</f>
        <v>0</v>
      </c>
      <c r="BU23" s="48"/>
      <c r="BV23" s="48"/>
    </row>
    <row r="24" spans="1:74" s="12" customFormat="1" hidden="1">
      <c r="A24" s="13">
        <v>2</v>
      </c>
      <c r="B24" s="31"/>
      <c r="C24" s="33"/>
      <c r="D24" s="33"/>
      <c r="E24" s="28" t="s">
        <v>48</v>
      </c>
      <c r="F24" s="34" t="s">
        <v>49</v>
      </c>
      <c r="G24" s="21">
        <v>1</v>
      </c>
      <c r="H24" s="13">
        <f t="shared" ref="H24:H28" si="17">450*G24</f>
        <v>450</v>
      </c>
      <c r="I24" s="13">
        <v>450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>
        <f t="shared" si="14"/>
        <v>450</v>
      </c>
      <c r="AO24" s="30"/>
      <c r="AP24" s="30"/>
      <c r="AQ24" s="30"/>
      <c r="AR24" s="30"/>
      <c r="AS24" s="30">
        <v>441</v>
      </c>
      <c r="AT24" s="30">
        <v>9</v>
      </c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44">
        <f t="shared" si="15"/>
        <v>450</v>
      </c>
      <c r="BT24" s="38">
        <f t="shared" si="16"/>
        <v>0</v>
      </c>
      <c r="BU24" s="48"/>
      <c r="BV24" s="48"/>
    </row>
    <row r="25" spans="1:74" s="12" customFormat="1" hidden="1">
      <c r="A25" s="13">
        <v>3</v>
      </c>
      <c r="B25" s="31"/>
      <c r="C25" s="33"/>
      <c r="D25" s="33"/>
      <c r="E25" s="28" t="s">
        <v>50</v>
      </c>
      <c r="F25" s="34" t="s">
        <v>51</v>
      </c>
      <c r="G25" s="21">
        <v>2</v>
      </c>
      <c r="H25" s="13">
        <f t="shared" si="17"/>
        <v>900</v>
      </c>
      <c r="I25" s="13">
        <v>450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>
        <f t="shared" si="14"/>
        <v>450</v>
      </c>
      <c r="AO25" s="30"/>
      <c r="AP25" s="30"/>
      <c r="AQ25" s="30"/>
      <c r="AR25" s="30"/>
      <c r="AS25" s="30">
        <v>445</v>
      </c>
      <c r="AT25" s="30">
        <v>5</v>
      </c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44">
        <f t="shared" si="15"/>
        <v>450</v>
      </c>
      <c r="BT25" s="38">
        <f t="shared" si="16"/>
        <v>0</v>
      </c>
      <c r="BU25" s="48"/>
      <c r="BV25" s="48"/>
    </row>
    <row r="26" spans="1:74" s="12" customFormat="1" hidden="1">
      <c r="A26" s="13">
        <v>4</v>
      </c>
      <c r="B26" s="31"/>
      <c r="C26" s="33"/>
      <c r="D26" s="33"/>
      <c r="E26" s="28" t="s">
        <v>52</v>
      </c>
      <c r="F26" s="34" t="s">
        <v>53</v>
      </c>
      <c r="G26" s="21">
        <v>1</v>
      </c>
      <c r="H26" s="13">
        <f t="shared" si="17"/>
        <v>450</v>
      </c>
      <c r="I26" s="13">
        <v>450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>
        <f t="shared" si="14"/>
        <v>450</v>
      </c>
      <c r="AO26" s="30"/>
      <c r="AP26" s="30"/>
      <c r="AQ26" s="30"/>
      <c r="AR26" s="30"/>
      <c r="AS26" s="30">
        <v>450</v>
      </c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44">
        <f t="shared" si="15"/>
        <v>450</v>
      </c>
      <c r="BT26" s="38">
        <f t="shared" si="16"/>
        <v>0</v>
      </c>
      <c r="BU26" s="48"/>
      <c r="BV26" s="48"/>
    </row>
    <row r="27" spans="1:74" s="12" customFormat="1" hidden="1">
      <c r="A27" s="13">
        <v>5</v>
      </c>
      <c r="B27" s="31"/>
      <c r="C27" s="33"/>
      <c r="D27" s="33"/>
      <c r="E27" s="28" t="s">
        <v>54</v>
      </c>
      <c r="F27" s="34" t="s">
        <v>55</v>
      </c>
      <c r="G27" s="21">
        <v>2</v>
      </c>
      <c r="H27" s="13">
        <f t="shared" si="17"/>
        <v>900</v>
      </c>
      <c r="I27" s="13">
        <v>450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>
        <f t="shared" si="14"/>
        <v>450</v>
      </c>
      <c r="AO27" s="30"/>
      <c r="AP27" s="30"/>
      <c r="AQ27" s="30"/>
      <c r="AR27" s="30"/>
      <c r="AS27" s="30">
        <v>435</v>
      </c>
      <c r="AT27" s="30">
        <v>15</v>
      </c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44">
        <f t="shared" si="15"/>
        <v>450</v>
      </c>
      <c r="BT27" s="38">
        <f t="shared" si="16"/>
        <v>0</v>
      </c>
      <c r="BU27" s="48"/>
      <c r="BV27" s="48"/>
    </row>
    <row r="28" spans="1:74" s="12" customFormat="1" hidden="1">
      <c r="A28" s="13">
        <v>6</v>
      </c>
      <c r="B28" s="31"/>
      <c r="C28" s="33"/>
      <c r="D28" s="33"/>
      <c r="E28" s="28" t="s">
        <v>56</v>
      </c>
      <c r="F28" s="34" t="s">
        <v>57</v>
      </c>
      <c r="G28" s="21">
        <v>1</v>
      </c>
      <c r="H28" s="13">
        <f t="shared" si="17"/>
        <v>450</v>
      </c>
      <c r="I28" s="13">
        <v>450</v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>
        <f t="shared" si="14"/>
        <v>450</v>
      </c>
      <c r="AO28" s="30"/>
      <c r="AP28" s="30"/>
      <c r="AQ28" s="30"/>
      <c r="AR28" s="30"/>
      <c r="AS28" s="30">
        <v>446</v>
      </c>
      <c r="AT28" s="30">
        <v>4</v>
      </c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44">
        <f t="shared" si="15"/>
        <v>450</v>
      </c>
      <c r="BT28" s="38">
        <f t="shared" si="16"/>
        <v>0</v>
      </c>
      <c r="BU28" s="48"/>
      <c r="BV28" s="48"/>
    </row>
    <row r="29" spans="1:74" s="12" customFormat="1" ht="12.75" hidden="1" customHeight="1">
      <c r="A29" s="13"/>
      <c r="B29" s="30"/>
      <c r="C29" s="13"/>
      <c r="D29" s="13"/>
      <c r="E29" s="13"/>
      <c r="F29" s="21"/>
      <c r="G29" s="21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44"/>
      <c r="BT29" s="38"/>
      <c r="BU29" s="48"/>
      <c r="BV29" s="48"/>
    </row>
    <row r="30" spans="1:74" s="12" customFormat="1" ht="15.75" hidden="1" customHeight="1">
      <c r="A30" s="18"/>
      <c r="B30" s="27" t="s">
        <v>83</v>
      </c>
      <c r="C30" s="18">
        <v>32011090901</v>
      </c>
      <c r="D30" s="35" t="s">
        <v>84</v>
      </c>
      <c r="E30" s="28" t="s">
        <v>85</v>
      </c>
      <c r="F30" s="36" t="s">
        <v>86</v>
      </c>
      <c r="G30" s="36">
        <v>1</v>
      </c>
      <c r="H30" s="18">
        <f>350*G30</f>
        <v>350</v>
      </c>
      <c r="I30" s="18"/>
      <c r="J30" s="18"/>
      <c r="K30" s="18"/>
      <c r="L30" s="18"/>
      <c r="M30" s="18"/>
      <c r="N30" s="18"/>
      <c r="O30" s="18"/>
      <c r="P30" s="18"/>
      <c r="Q30" s="18"/>
      <c r="R30" s="18">
        <v>20</v>
      </c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>
        <v>330</v>
      </c>
      <c r="AN30" s="18">
        <f t="shared" ref="AN30:AN36" si="18">SUM(I30:AM30)</f>
        <v>350</v>
      </c>
      <c r="AO30" s="18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>
        <v>350</v>
      </c>
      <c r="BB30" s="35"/>
      <c r="BC30" s="35"/>
      <c r="BD30" s="35"/>
      <c r="BE30" s="43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46">
        <f t="shared" ref="BS30:BS36" si="19">AO30+AP30+AQ30+AR30+AS30+AT30+AU30+AV30+AW30+AX30+AY30+AZ30+BA30+BB30+BC30+BD30+BE30+BF30++BG30+BH30+BI30+BJ30+BK30+BL30+BM30+BN30+BO30+BP30+BQ30+BR30</f>
        <v>350</v>
      </c>
      <c r="BT30" s="47">
        <f t="shared" ref="BT30:BT36" si="20">AN30-BS30</f>
        <v>0</v>
      </c>
      <c r="BU30" s="50"/>
      <c r="BV30" s="51"/>
    </row>
    <row r="31" spans="1:74" s="12" customFormat="1" ht="15.75" hidden="1" customHeight="1">
      <c r="A31" s="18"/>
      <c r="B31" s="18"/>
      <c r="C31" s="18"/>
      <c r="D31" s="35"/>
      <c r="E31" s="28" t="s">
        <v>87</v>
      </c>
      <c r="F31" s="36" t="s">
        <v>88</v>
      </c>
      <c r="G31" s="36">
        <v>1</v>
      </c>
      <c r="H31" s="18">
        <f t="shared" ref="H31:H36" si="21">350*G31</f>
        <v>350</v>
      </c>
      <c r="I31" s="18"/>
      <c r="J31" s="18"/>
      <c r="K31" s="18"/>
      <c r="L31" s="18"/>
      <c r="M31" s="18"/>
      <c r="N31" s="18"/>
      <c r="O31" s="18"/>
      <c r="P31" s="18"/>
      <c r="Q31" s="18"/>
      <c r="R31" s="18">
        <v>20</v>
      </c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>
        <v>330</v>
      </c>
      <c r="AN31" s="18">
        <f t="shared" si="18"/>
        <v>350</v>
      </c>
      <c r="AO31" s="18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>
        <v>350</v>
      </c>
      <c r="BB31" s="35"/>
      <c r="BC31" s="35"/>
      <c r="BD31" s="35"/>
      <c r="BE31" s="43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46">
        <f t="shared" si="19"/>
        <v>350</v>
      </c>
      <c r="BT31" s="47">
        <f t="shared" si="20"/>
        <v>0</v>
      </c>
      <c r="BU31" s="50"/>
      <c r="BV31" s="51"/>
    </row>
    <row r="32" spans="1:74" s="12" customFormat="1" ht="15.75" hidden="1" customHeight="1">
      <c r="A32" s="18"/>
      <c r="B32" s="18"/>
      <c r="C32" s="18"/>
      <c r="D32" s="35"/>
      <c r="E32" s="28" t="s">
        <v>89</v>
      </c>
      <c r="F32" s="36" t="s">
        <v>90</v>
      </c>
      <c r="G32" s="36">
        <v>1</v>
      </c>
      <c r="H32" s="18">
        <f t="shared" si="21"/>
        <v>350</v>
      </c>
      <c r="I32" s="18"/>
      <c r="J32" s="18"/>
      <c r="K32" s="18"/>
      <c r="L32" s="18"/>
      <c r="M32" s="18"/>
      <c r="N32" s="18"/>
      <c r="O32" s="18"/>
      <c r="P32" s="18"/>
      <c r="Q32" s="18"/>
      <c r="R32" s="18">
        <v>20</v>
      </c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>
        <v>330</v>
      </c>
      <c r="AN32" s="18">
        <f t="shared" si="18"/>
        <v>350</v>
      </c>
      <c r="AO32" s="18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>
        <v>350</v>
      </c>
      <c r="BB32" s="35"/>
      <c r="BC32" s="35"/>
      <c r="BD32" s="35"/>
      <c r="BE32" s="43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46">
        <f t="shared" si="19"/>
        <v>350</v>
      </c>
      <c r="BT32" s="47">
        <f t="shared" si="20"/>
        <v>0</v>
      </c>
      <c r="BU32" s="50"/>
      <c r="BV32" s="51"/>
    </row>
    <row r="33" spans="1:74" s="12" customFormat="1" ht="15.75" hidden="1" customHeight="1">
      <c r="A33" s="18"/>
      <c r="B33" s="18"/>
      <c r="C33" s="18"/>
      <c r="D33" s="35"/>
      <c r="E33" s="28" t="s">
        <v>91</v>
      </c>
      <c r="F33" s="36" t="s">
        <v>92</v>
      </c>
      <c r="G33" s="36">
        <v>1</v>
      </c>
      <c r="H33" s="18">
        <f t="shared" si="21"/>
        <v>350</v>
      </c>
      <c r="I33" s="18"/>
      <c r="J33" s="18"/>
      <c r="K33" s="18"/>
      <c r="L33" s="18"/>
      <c r="M33" s="18"/>
      <c r="N33" s="18"/>
      <c r="O33" s="18"/>
      <c r="P33" s="18"/>
      <c r="Q33" s="18"/>
      <c r="R33" s="18">
        <v>20</v>
      </c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>
        <v>330</v>
      </c>
      <c r="AN33" s="18">
        <f t="shared" si="18"/>
        <v>350</v>
      </c>
      <c r="AO33" s="18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>
        <v>350</v>
      </c>
      <c r="BB33" s="35"/>
      <c r="BC33" s="35"/>
      <c r="BD33" s="35"/>
      <c r="BE33" s="43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46">
        <f t="shared" si="19"/>
        <v>350</v>
      </c>
      <c r="BT33" s="47">
        <f t="shared" si="20"/>
        <v>0</v>
      </c>
      <c r="BU33" s="50"/>
      <c r="BV33" s="51"/>
    </row>
    <row r="34" spans="1:74" s="12" customFormat="1" ht="15.75" hidden="1" customHeight="1">
      <c r="A34" s="18"/>
      <c r="B34" s="18"/>
      <c r="C34" s="18"/>
      <c r="D34" s="35"/>
      <c r="E34" s="28" t="s">
        <v>93</v>
      </c>
      <c r="F34" s="36" t="s">
        <v>94</v>
      </c>
      <c r="G34" s="36">
        <v>1</v>
      </c>
      <c r="H34" s="18">
        <f t="shared" si="21"/>
        <v>350</v>
      </c>
      <c r="I34" s="18"/>
      <c r="J34" s="18"/>
      <c r="K34" s="18"/>
      <c r="L34" s="18"/>
      <c r="M34" s="18"/>
      <c r="N34" s="18"/>
      <c r="O34" s="18"/>
      <c r="P34" s="18"/>
      <c r="Q34" s="18"/>
      <c r="R34" s="18">
        <v>20</v>
      </c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>
        <v>330</v>
      </c>
      <c r="AN34" s="18">
        <f t="shared" si="18"/>
        <v>350</v>
      </c>
      <c r="AO34" s="18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>
        <v>350</v>
      </c>
      <c r="BB34" s="35"/>
      <c r="BC34" s="35"/>
      <c r="BD34" s="35"/>
      <c r="BE34" s="43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46">
        <f t="shared" si="19"/>
        <v>350</v>
      </c>
      <c r="BT34" s="47">
        <f t="shared" si="20"/>
        <v>0</v>
      </c>
      <c r="BU34" s="50"/>
      <c r="BV34" s="51"/>
    </row>
    <row r="35" spans="1:74" s="12" customFormat="1" ht="15.75" hidden="1" customHeight="1">
      <c r="A35" s="18"/>
      <c r="B35" s="18"/>
      <c r="C35" s="18"/>
      <c r="D35" s="35"/>
      <c r="E35" s="28" t="s">
        <v>95</v>
      </c>
      <c r="F35" s="36" t="s">
        <v>96</v>
      </c>
      <c r="G35" s="36">
        <v>1</v>
      </c>
      <c r="H35" s="18">
        <f t="shared" si="21"/>
        <v>350</v>
      </c>
      <c r="I35" s="18"/>
      <c r="J35" s="18"/>
      <c r="K35" s="18"/>
      <c r="L35" s="18"/>
      <c r="M35" s="18"/>
      <c r="N35" s="18"/>
      <c r="O35" s="18"/>
      <c r="P35" s="18"/>
      <c r="Q35" s="18"/>
      <c r="R35" s="18">
        <v>20</v>
      </c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>
        <v>330</v>
      </c>
      <c r="AN35" s="18">
        <f t="shared" si="18"/>
        <v>350</v>
      </c>
      <c r="AO35" s="18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>
        <v>350</v>
      </c>
      <c r="BB35" s="35"/>
      <c r="BC35" s="35"/>
      <c r="BD35" s="35"/>
      <c r="BE35" s="43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46">
        <f t="shared" si="19"/>
        <v>350</v>
      </c>
      <c r="BT35" s="47">
        <f t="shared" si="20"/>
        <v>0</v>
      </c>
      <c r="BU35" s="50"/>
      <c r="BV35" s="51"/>
    </row>
    <row r="36" spans="1:74" s="12" customFormat="1" ht="15.75" hidden="1" customHeight="1">
      <c r="A36" s="18"/>
      <c r="B36" s="18"/>
      <c r="C36" s="18"/>
      <c r="D36" s="35"/>
      <c r="E36" s="37" t="s">
        <v>97</v>
      </c>
      <c r="F36" s="36" t="s">
        <v>98</v>
      </c>
      <c r="G36" s="36">
        <v>1</v>
      </c>
      <c r="H36" s="18">
        <f t="shared" si="21"/>
        <v>350</v>
      </c>
      <c r="I36" s="18"/>
      <c r="J36" s="18"/>
      <c r="K36" s="18"/>
      <c r="L36" s="18"/>
      <c r="M36" s="18"/>
      <c r="N36" s="18"/>
      <c r="O36" s="18"/>
      <c r="P36" s="18"/>
      <c r="Q36" s="18"/>
      <c r="R36" s="18">
        <v>20</v>
      </c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>
        <v>330</v>
      </c>
      <c r="AN36" s="18">
        <f t="shared" si="18"/>
        <v>350</v>
      </c>
      <c r="AO36" s="18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>
        <v>350</v>
      </c>
      <c r="BB36" s="35"/>
      <c r="BC36" s="35"/>
      <c r="BD36" s="35"/>
      <c r="BE36" s="43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46">
        <f t="shared" si="19"/>
        <v>350</v>
      </c>
      <c r="BT36" s="47">
        <f t="shared" si="20"/>
        <v>0</v>
      </c>
      <c r="BU36" s="50"/>
      <c r="BV36" s="51"/>
    </row>
    <row r="37" spans="1:74" s="13" customFormat="1" hidden="1">
      <c r="D37" s="30"/>
      <c r="E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</row>
    <row r="38" spans="1:74" s="12" customFormat="1" ht="13.5" hidden="1" customHeight="1">
      <c r="A38" s="13">
        <v>1</v>
      </c>
      <c r="B38" s="34" t="s">
        <v>99</v>
      </c>
      <c r="C38" s="33">
        <v>32011082501</v>
      </c>
      <c r="D38" s="33" t="s">
        <v>100</v>
      </c>
      <c r="E38" s="28" t="s">
        <v>101</v>
      </c>
      <c r="F38" s="34" t="s">
        <v>102</v>
      </c>
      <c r="G38" s="21">
        <v>1</v>
      </c>
      <c r="H38" s="13">
        <f>1976*G38</f>
        <v>1976</v>
      </c>
      <c r="I38" s="13">
        <v>1976</v>
      </c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>
        <f t="shared" ref="AN38:AN48" si="22">SUM(I38:AM38)</f>
        <v>1976</v>
      </c>
      <c r="AO38" s="42">
        <v>988</v>
      </c>
      <c r="AP38" s="30"/>
      <c r="AQ38" s="30">
        <v>988</v>
      </c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44">
        <f t="shared" ref="BS38:BS48" si="23">AO38+AP38+AQ38+AR38+AS38+AT38+AU38+AV38+AW38+AX38+AY38+AZ38+BA38+BB38+BC38+BD38+BE38+BF38++BG38+BH38+BI38+BJ38+BK38+BL38+BM38+BN38+BO38+BP38+BQ38+BR38</f>
        <v>1976</v>
      </c>
      <c r="BT38" s="38">
        <f t="shared" ref="BT38:BT48" si="24">AN38-BS38</f>
        <v>0</v>
      </c>
      <c r="BU38" s="48"/>
      <c r="BV38" s="48"/>
    </row>
    <row r="39" spans="1:74" s="12" customFormat="1" hidden="1">
      <c r="A39" s="13">
        <v>2</v>
      </c>
      <c r="B39" s="34"/>
      <c r="C39" s="33"/>
      <c r="D39" s="33"/>
      <c r="E39" s="28" t="s">
        <v>103</v>
      </c>
      <c r="F39" s="34" t="s">
        <v>102</v>
      </c>
      <c r="G39" s="21">
        <v>1</v>
      </c>
      <c r="H39" s="13">
        <f t="shared" ref="H39:H48" si="25">1976*G39</f>
        <v>1976</v>
      </c>
      <c r="I39" s="13">
        <v>1976</v>
      </c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>
        <f t="shared" si="22"/>
        <v>1976</v>
      </c>
      <c r="AO39" s="42">
        <v>934</v>
      </c>
      <c r="AP39" s="30"/>
      <c r="AQ39" s="30">
        <v>823</v>
      </c>
      <c r="AR39" s="30"/>
      <c r="AS39" s="30"/>
      <c r="AT39" s="30">
        <f>219-44</f>
        <v>175</v>
      </c>
      <c r="AU39" s="30"/>
      <c r="AV39" s="30"/>
      <c r="AW39" s="30"/>
      <c r="AX39" s="30"/>
      <c r="AY39" s="30"/>
      <c r="AZ39" s="30"/>
      <c r="BA39" s="30"/>
      <c r="BB39" s="30"/>
      <c r="BC39" s="30">
        <v>44</v>
      </c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44">
        <f t="shared" si="23"/>
        <v>1976</v>
      </c>
      <c r="BT39" s="38">
        <f t="shared" si="24"/>
        <v>0</v>
      </c>
      <c r="BU39" s="48"/>
      <c r="BV39" s="48"/>
    </row>
    <row r="40" spans="1:74" s="12" customFormat="1" hidden="1">
      <c r="A40" s="13">
        <v>3</v>
      </c>
      <c r="B40" s="34"/>
      <c r="C40" s="33"/>
      <c r="D40" s="33"/>
      <c r="E40" s="28" t="s">
        <v>104</v>
      </c>
      <c r="F40" s="34" t="s">
        <v>105</v>
      </c>
      <c r="G40" s="21">
        <v>1</v>
      </c>
      <c r="H40" s="13">
        <f t="shared" si="25"/>
        <v>1976</v>
      </c>
      <c r="I40" s="13">
        <v>1976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>
        <f t="shared" si="22"/>
        <v>1976</v>
      </c>
      <c r="AO40" s="42">
        <v>988</v>
      </c>
      <c r="AP40" s="30"/>
      <c r="AQ40" s="30">
        <v>988</v>
      </c>
      <c r="AR40" s="30"/>
      <c r="AS40" s="30"/>
      <c r="AT40" s="30">
        <v>-17</v>
      </c>
      <c r="AU40" s="30"/>
      <c r="AV40" s="30"/>
      <c r="AW40" s="30"/>
      <c r="AX40" s="30"/>
      <c r="AY40" s="30"/>
      <c r="AZ40" s="30"/>
      <c r="BA40" s="30"/>
      <c r="BB40" s="30"/>
      <c r="BC40" s="30">
        <v>17</v>
      </c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44">
        <f t="shared" si="23"/>
        <v>1976</v>
      </c>
      <c r="BT40" s="38">
        <f t="shared" si="24"/>
        <v>0</v>
      </c>
      <c r="BU40" s="48"/>
      <c r="BV40" s="48"/>
    </row>
    <row r="41" spans="1:74" s="12" customFormat="1" hidden="1">
      <c r="A41" s="13">
        <v>4</v>
      </c>
      <c r="B41" s="34"/>
      <c r="C41" s="33"/>
      <c r="D41" s="33"/>
      <c r="E41" s="28" t="s">
        <v>106</v>
      </c>
      <c r="F41" s="34" t="s">
        <v>107</v>
      </c>
      <c r="G41" s="21">
        <v>1</v>
      </c>
      <c r="H41" s="13">
        <f t="shared" si="25"/>
        <v>1976</v>
      </c>
      <c r="I41" s="13">
        <v>1976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>
        <f t="shared" si="22"/>
        <v>1976</v>
      </c>
      <c r="AO41" s="42">
        <v>988</v>
      </c>
      <c r="AP41" s="30"/>
      <c r="AQ41" s="30">
        <v>985</v>
      </c>
      <c r="AR41" s="30"/>
      <c r="AS41" s="30"/>
      <c r="AT41" s="30">
        <v>-19</v>
      </c>
      <c r="AU41" s="30"/>
      <c r="AV41" s="30"/>
      <c r="AW41" s="30"/>
      <c r="AX41" s="30"/>
      <c r="AY41" s="30"/>
      <c r="AZ41" s="30"/>
      <c r="BA41" s="30"/>
      <c r="BB41" s="30"/>
      <c r="BC41" s="30">
        <v>22</v>
      </c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44">
        <f t="shared" si="23"/>
        <v>1976</v>
      </c>
      <c r="BT41" s="38">
        <f t="shared" si="24"/>
        <v>0</v>
      </c>
      <c r="BU41" s="48"/>
      <c r="BV41" s="48"/>
    </row>
    <row r="42" spans="1:74" s="12" customFormat="1" hidden="1">
      <c r="A42" s="13">
        <v>5</v>
      </c>
      <c r="B42" s="34"/>
      <c r="C42" s="33"/>
      <c r="D42" s="33"/>
      <c r="E42" s="28" t="s">
        <v>108</v>
      </c>
      <c r="F42" s="34" t="s">
        <v>109</v>
      </c>
      <c r="G42" s="21">
        <v>1</v>
      </c>
      <c r="H42" s="13">
        <f t="shared" si="25"/>
        <v>1976</v>
      </c>
      <c r="I42" s="13">
        <v>1976</v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>
        <f t="shared" si="22"/>
        <v>1976</v>
      </c>
      <c r="AO42" s="42">
        <v>828</v>
      </c>
      <c r="AP42" s="30"/>
      <c r="AQ42" s="30">
        <v>942</v>
      </c>
      <c r="AR42" s="30"/>
      <c r="AS42" s="30"/>
      <c r="AT42" s="30">
        <f>206-14</f>
        <v>192</v>
      </c>
      <c r="AU42" s="30"/>
      <c r="AV42" s="30"/>
      <c r="AW42" s="30"/>
      <c r="AX42" s="30"/>
      <c r="AY42" s="30"/>
      <c r="AZ42" s="30"/>
      <c r="BA42" s="30"/>
      <c r="BB42" s="30"/>
      <c r="BC42" s="30">
        <v>14</v>
      </c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44">
        <f t="shared" si="23"/>
        <v>1976</v>
      </c>
      <c r="BT42" s="38">
        <f t="shared" si="24"/>
        <v>0</v>
      </c>
      <c r="BU42" s="48"/>
      <c r="BV42" s="48"/>
    </row>
    <row r="43" spans="1:74" s="12" customFormat="1" hidden="1">
      <c r="A43" s="13">
        <v>6</v>
      </c>
      <c r="B43" s="34"/>
      <c r="C43" s="33"/>
      <c r="D43" s="33"/>
      <c r="E43" s="28" t="s">
        <v>110</v>
      </c>
      <c r="F43" s="34" t="s">
        <v>111</v>
      </c>
      <c r="G43" s="21">
        <v>1</v>
      </c>
      <c r="H43" s="13">
        <f t="shared" si="25"/>
        <v>1976</v>
      </c>
      <c r="I43" s="13">
        <v>1976</v>
      </c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>
        <f t="shared" si="22"/>
        <v>1976</v>
      </c>
      <c r="AO43" s="42">
        <v>900</v>
      </c>
      <c r="AP43" s="30"/>
      <c r="AQ43" s="30">
        <v>784</v>
      </c>
      <c r="AR43" s="30"/>
      <c r="AS43" s="30"/>
      <c r="AT43" s="30">
        <f>292-4</f>
        <v>288</v>
      </c>
      <c r="AU43" s="30"/>
      <c r="AV43" s="30"/>
      <c r="AW43" s="30"/>
      <c r="AX43" s="30"/>
      <c r="AY43" s="30"/>
      <c r="AZ43" s="30"/>
      <c r="BA43" s="30"/>
      <c r="BB43" s="30"/>
      <c r="BC43" s="30">
        <v>4</v>
      </c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44">
        <f t="shared" si="23"/>
        <v>1976</v>
      </c>
      <c r="BT43" s="38">
        <f t="shared" si="24"/>
        <v>0</v>
      </c>
      <c r="BU43" s="48"/>
      <c r="BV43" s="48"/>
    </row>
    <row r="44" spans="1:74" s="12" customFormat="1" hidden="1">
      <c r="A44" s="13">
        <v>7</v>
      </c>
      <c r="B44" s="34"/>
      <c r="C44" s="33"/>
      <c r="D44" s="33"/>
      <c r="E44" s="28" t="s">
        <v>112</v>
      </c>
      <c r="F44" s="34" t="s">
        <v>111</v>
      </c>
      <c r="G44" s="21">
        <v>2</v>
      </c>
      <c r="H44" s="13">
        <f t="shared" si="25"/>
        <v>3952</v>
      </c>
      <c r="I44" s="13">
        <v>3952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>
        <f t="shared" si="22"/>
        <v>3952</v>
      </c>
      <c r="AO44" s="42">
        <v>1976</v>
      </c>
      <c r="AP44" s="30"/>
      <c r="AQ44" s="30">
        <v>1951</v>
      </c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>
        <v>25</v>
      </c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44">
        <f t="shared" si="23"/>
        <v>3952</v>
      </c>
      <c r="BT44" s="38">
        <f t="shared" si="24"/>
        <v>0</v>
      </c>
      <c r="BU44" s="48"/>
      <c r="BV44" s="48"/>
    </row>
    <row r="45" spans="1:74" s="12" customFormat="1" hidden="1">
      <c r="A45" s="13">
        <v>8</v>
      </c>
      <c r="B45" s="34"/>
      <c r="C45" s="33"/>
      <c r="D45" s="33"/>
      <c r="E45" s="28" t="s">
        <v>113</v>
      </c>
      <c r="F45" s="34" t="s">
        <v>114</v>
      </c>
      <c r="G45" s="21">
        <v>2</v>
      </c>
      <c r="H45" s="13">
        <f t="shared" si="25"/>
        <v>3952</v>
      </c>
      <c r="I45" s="13">
        <v>3952</v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>
        <f t="shared" si="22"/>
        <v>3952</v>
      </c>
      <c r="AO45" s="42">
        <v>1976</v>
      </c>
      <c r="AP45" s="30"/>
      <c r="AQ45" s="30">
        <v>1785</v>
      </c>
      <c r="AR45" s="30"/>
      <c r="AS45" s="30"/>
      <c r="AT45" s="30">
        <f>191-66</f>
        <v>125</v>
      </c>
      <c r="AU45" s="30"/>
      <c r="AV45" s="30"/>
      <c r="AW45" s="30"/>
      <c r="AX45" s="30"/>
      <c r="AY45" s="30"/>
      <c r="AZ45" s="30"/>
      <c r="BA45" s="30"/>
      <c r="BB45" s="30"/>
      <c r="BC45" s="30">
        <v>66</v>
      </c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44">
        <f t="shared" si="23"/>
        <v>3952</v>
      </c>
      <c r="BT45" s="38">
        <f t="shared" si="24"/>
        <v>0</v>
      </c>
      <c r="BU45" s="48"/>
      <c r="BV45" s="48"/>
    </row>
    <row r="46" spans="1:74" s="12" customFormat="1" hidden="1">
      <c r="A46" s="13">
        <v>9</v>
      </c>
      <c r="B46" s="34"/>
      <c r="C46" s="33"/>
      <c r="D46" s="33"/>
      <c r="E46" s="28" t="s">
        <v>115</v>
      </c>
      <c r="F46" s="34" t="s">
        <v>116</v>
      </c>
      <c r="G46" s="21">
        <v>2</v>
      </c>
      <c r="H46" s="13">
        <f t="shared" si="25"/>
        <v>3952</v>
      </c>
      <c r="I46" s="13">
        <v>3952</v>
      </c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>
        <f t="shared" si="22"/>
        <v>3952</v>
      </c>
      <c r="AO46" s="42">
        <v>1976</v>
      </c>
      <c r="AP46" s="30"/>
      <c r="AQ46" s="30">
        <v>1925</v>
      </c>
      <c r="AR46" s="30"/>
      <c r="AS46" s="30"/>
      <c r="AT46" s="30">
        <f>51-27</f>
        <v>24</v>
      </c>
      <c r="AU46" s="30"/>
      <c r="AV46" s="30"/>
      <c r="AW46" s="30"/>
      <c r="AX46" s="30"/>
      <c r="AY46" s="30"/>
      <c r="AZ46" s="30"/>
      <c r="BA46" s="30"/>
      <c r="BB46" s="30"/>
      <c r="BC46" s="30">
        <v>27</v>
      </c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44">
        <f t="shared" si="23"/>
        <v>3952</v>
      </c>
      <c r="BT46" s="38">
        <f t="shared" si="24"/>
        <v>0</v>
      </c>
      <c r="BU46" s="48"/>
      <c r="BV46" s="48"/>
    </row>
    <row r="47" spans="1:74" s="12" customFormat="1" hidden="1">
      <c r="A47" s="13">
        <v>10</v>
      </c>
      <c r="B47" s="34"/>
      <c r="C47" s="33"/>
      <c r="D47" s="33"/>
      <c r="E47" s="28" t="s">
        <v>117</v>
      </c>
      <c r="F47" s="34" t="s">
        <v>118</v>
      </c>
      <c r="G47" s="21">
        <v>1</v>
      </c>
      <c r="H47" s="13">
        <f t="shared" si="25"/>
        <v>1976</v>
      </c>
      <c r="I47" s="13">
        <v>1976</v>
      </c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>
        <f t="shared" si="22"/>
        <v>1976</v>
      </c>
      <c r="AO47" s="42">
        <v>988</v>
      </c>
      <c r="AP47" s="30"/>
      <c r="AQ47" s="30">
        <v>975</v>
      </c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>
        <v>13</v>
      </c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44">
        <f t="shared" si="23"/>
        <v>1976</v>
      </c>
      <c r="BT47" s="38">
        <f t="shared" si="24"/>
        <v>0</v>
      </c>
      <c r="BU47" s="48"/>
      <c r="BV47" s="48"/>
    </row>
    <row r="48" spans="1:74" s="12" customFormat="1" hidden="1">
      <c r="A48" s="13">
        <v>11</v>
      </c>
      <c r="B48" s="34"/>
      <c r="C48" s="33"/>
      <c r="D48" s="33"/>
      <c r="E48" s="28" t="s">
        <v>119</v>
      </c>
      <c r="F48" s="34" t="s">
        <v>120</v>
      </c>
      <c r="G48" s="21">
        <v>1</v>
      </c>
      <c r="H48" s="13">
        <f t="shared" si="25"/>
        <v>1976</v>
      </c>
      <c r="I48" s="13">
        <v>1976</v>
      </c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>
        <f t="shared" si="22"/>
        <v>1976</v>
      </c>
      <c r="AO48" s="42">
        <v>976</v>
      </c>
      <c r="AP48" s="30"/>
      <c r="AQ48" s="30">
        <v>969</v>
      </c>
      <c r="AR48" s="30"/>
      <c r="AS48" s="30"/>
      <c r="AT48" s="30">
        <v>-2</v>
      </c>
      <c r="AU48" s="30"/>
      <c r="AV48" s="30"/>
      <c r="AW48" s="30"/>
      <c r="AX48" s="30"/>
      <c r="AY48" s="30"/>
      <c r="AZ48" s="30"/>
      <c r="BA48" s="30"/>
      <c r="BB48" s="30"/>
      <c r="BC48" s="30">
        <v>33</v>
      </c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44">
        <f t="shared" si="23"/>
        <v>1976</v>
      </c>
      <c r="BT48" s="38">
        <f t="shared" si="24"/>
        <v>0</v>
      </c>
      <c r="BU48" s="48"/>
      <c r="BV48" s="48"/>
    </row>
    <row r="49" spans="1:74" s="14" customFormat="1" ht="12" hidden="1" customHeight="1">
      <c r="A49" s="123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5"/>
      <c r="BU49" s="13">
        <v>117000</v>
      </c>
      <c r="BV49" s="13"/>
    </row>
    <row r="50" spans="1:74" s="12" customFormat="1" hidden="1">
      <c r="A50" s="13">
        <v>1</v>
      </c>
      <c r="B50" s="31"/>
      <c r="C50" s="32" t="s">
        <v>81</v>
      </c>
      <c r="D50" s="33" t="s">
        <v>82</v>
      </c>
      <c r="E50" s="33" t="s">
        <v>46</v>
      </c>
      <c r="F50" s="33" t="s">
        <v>47</v>
      </c>
      <c r="G50" s="21">
        <v>1</v>
      </c>
      <c r="H50" s="13">
        <f>450*G50</f>
        <v>450</v>
      </c>
      <c r="I50" s="13">
        <v>450</v>
      </c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>
        <f t="shared" ref="AN50:AN67" si="26">SUM(I50:AM50)</f>
        <v>450</v>
      </c>
      <c r="AO50" s="30"/>
      <c r="AP50" s="30"/>
      <c r="AQ50" s="30"/>
      <c r="AR50" s="30"/>
      <c r="AS50" s="30">
        <v>438</v>
      </c>
      <c r="AT50" s="30">
        <v>12</v>
      </c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44">
        <f t="shared" ref="BS50:BS55" si="27">AO50+AP50+AQ50+AR50+AS50+AT50+AU50+AV50+AW50+AX50+AY50+AZ50+BA50+BB50+BC50+BD50+BE50+BF50++BG50+BH50+BI50+BJ50+BK50+BL50+BM50+BN50+BO50+BP50+BQ50+BR50</f>
        <v>450</v>
      </c>
      <c r="BT50" s="38">
        <f t="shared" ref="BT50:BT55" si="28">AN50-BS50</f>
        <v>0</v>
      </c>
      <c r="BU50" s="48"/>
      <c r="BV50" s="48"/>
    </row>
    <row r="51" spans="1:74" s="12" customFormat="1" hidden="1">
      <c r="A51" s="13">
        <v>2</v>
      </c>
      <c r="B51" s="31"/>
      <c r="C51" s="33"/>
      <c r="D51" s="33"/>
      <c r="E51" s="33" t="s">
        <v>48</v>
      </c>
      <c r="F51" s="33" t="s">
        <v>49</v>
      </c>
      <c r="G51" s="21">
        <v>1</v>
      </c>
      <c r="H51" s="13">
        <f t="shared" ref="H51:H55" si="29">450*G51</f>
        <v>450</v>
      </c>
      <c r="I51" s="13">
        <v>450</v>
      </c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>
        <f t="shared" si="26"/>
        <v>450</v>
      </c>
      <c r="AO51" s="30"/>
      <c r="AP51" s="30"/>
      <c r="AQ51" s="30"/>
      <c r="AR51" s="30"/>
      <c r="AS51" s="30">
        <v>441</v>
      </c>
      <c r="AT51" s="30">
        <v>9</v>
      </c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44">
        <f t="shared" si="27"/>
        <v>450</v>
      </c>
      <c r="BT51" s="38">
        <f t="shared" si="28"/>
        <v>0</v>
      </c>
      <c r="BU51" s="48"/>
      <c r="BV51" s="48"/>
    </row>
    <row r="52" spans="1:74" s="12" customFormat="1" hidden="1">
      <c r="A52" s="13">
        <v>3</v>
      </c>
      <c r="B52" s="31"/>
      <c r="C52" s="33"/>
      <c r="D52" s="33"/>
      <c r="E52" s="33" t="s">
        <v>50</v>
      </c>
      <c r="F52" s="33" t="s">
        <v>51</v>
      </c>
      <c r="G52" s="21">
        <v>2</v>
      </c>
      <c r="H52" s="13">
        <f t="shared" si="29"/>
        <v>900</v>
      </c>
      <c r="I52" s="13">
        <v>900</v>
      </c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>
        <f t="shared" si="26"/>
        <v>900</v>
      </c>
      <c r="AO52" s="30"/>
      <c r="AP52" s="30"/>
      <c r="AQ52" s="30"/>
      <c r="AR52" s="30"/>
      <c r="AS52" s="30">
        <v>445</v>
      </c>
      <c r="AT52" s="30">
        <v>5</v>
      </c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>
        <v>450</v>
      </c>
      <c r="BO52" s="30"/>
      <c r="BP52" s="30"/>
      <c r="BQ52" s="30"/>
      <c r="BR52" s="30"/>
      <c r="BS52" s="44">
        <f t="shared" si="27"/>
        <v>900</v>
      </c>
      <c r="BT52" s="38">
        <f t="shared" si="28"/>
        <v>0</v>
      </c>
      <c r="BU52" s="48"/>
      <c r="BV52" s="48"/>
    </row>
    <row r="53" spans="1:74" s="12" customFormat="1" hidden="1">
      <c r="A53" s="13">
        <v>4</v>
      </c>
      <c r="B53" s="31"/>
      <c r="C53" s="33"/>
      <c r="D53" s="33"/>
      <c r="E53" s="33" t="s">
        <v>52</v>
      </c>
      <c r="F53" s="33" t="s">
        <v>121</v>
      </c>
      <c r="G53" s="21">
        <v>1</v>
      </c>
      <c r="H53" s="13">
        <f t="shared" si="29"/>
        <v>450</v>
      </c>
      <c r="I53" s="13">
        <v>450</v>
      </c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>
        <f t="shared" si="26"/>
        <v>450</v>
      </c>
      <c r="AO53" s="30"/>
      <c r="AP53" s="30"/>
      <c r="AQ53" s="30"/>
      <c r="AR53" s="30"/>
      <c r="AS53" s="30">
        <v>450</v>
      </c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44">
        <f t="shared" si="27"/>
        <v>450</v>
      </c>
      <c r="BT53" s="38">
        <f t="shared" si="28"/>
        <v>0</v>
      </c>
      <c r="BU53" s="48"/>
      <c r="BV53" s="48"/>
    </row>
    <row r="54" spans="1:74" s="12" customFormat="1" hidden="1">
      <c r="A54" s="13">
        <v>5</v>
      </c>
      <c r="B54" s="31"/>
      <c r="C54" s="33"/>
      <c r="D54" s="33"/>
      <c r="E54" s="33" t="s">
        <v>54</v>
      </c>
      <c r="F54" s="33" t="s">
        <v>122</v>
      </c>
      <c r="G54" s="21">
        <v>2</v>
      </c>
      <c r="H54" s="13">
        <f t="shared" si="29"/>
        <v>900</v>
      </c>
      <c r="I54" s="13">
        <v>900</v>
      </c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>
        <f t="shared" si="26"/>
        <v>900</v>
      </c>
      <c r="AO54" s="30"/>
      <c r="AP54" s="30"/>
      <c r="AQ54" s="30"/>
      <c r="AR54" s="30"/>
      <c r="AS54" s="30">
        <v>435</v>
      </c>
      <c r="AT54" s="30">
        <v>15</v>
      </c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>
        <v>450</v>
      </c>
      <c r="BO54" s="30"/>
      <c r="BP54" s="30"/>
      <c r="BQ54" s="30"/>
      <c r="BR54" s="30"/>
      <c r="BS54" s="44">
        <f t="shared" si="27"/>
        <v>900</v>
      </c>
      <c r="BT54" s="38">
        <f t="shared" si="28"/>
        <v>0</v>
      </c>
      <c r="BU54" s="48"/>
      <c r="BV54" s="48"/>
    </row>
    <row r="55" spans="1:74" s="12" customFormat="1" hidden="1">
      <c r="A55" s="13">
        <v>6</v>
      </c>
      <c r="B55" s="31"/>
      <c r="C55" s="33"/>
      <c r="D55" s="33"/>
      <c r="E55" s="33" t="s">
        <v>56</v>
      </c>
      <c r="F55" s="33" t="s">
        <v>57</v>
      </c>
      <c r="G55" s="21">
        <v>1</v>
      </c>
      <c r="H55" s="13">
        <f t="shared" si="29"/>
        <v>450</v>
      </c>
      <c r="I55" s="13">
        <v>450</v>
      </c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>
        <f t="shared" si="26"/>
        <v>450</v>
      </c>
      <c r="AO55" s="30"/>
      <c r="AP55" s="30"/>
      <c r="AQ55" s="30"/>
      <c r="AR55" s="30"/>
      <c r="AS55" s="30">
        <v>446</v>
      </c>
      <c r="AT55" s="30">
        <v>4</v>
      </c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44">
        <f t="shared" si="27"/>
        <v>450</v>
      </c>
      <c r="BT55" s="38">
        <f t="shared" si="28"/>
        <v>0</v>
      </c>
      <c r="BU55" s="48"/>
      <c r="BV55" s="48"/>
    </row>
    <row r="56" spans="1:74" ht="12.75" hidden="1" customHeight="1">
      <c r="A56" s="13"/>
      <c r="B56" s="30"/>
      <c r="C56" s="13"/>
      <c r="D56" s="13"/>
      <c r="E56" s="13"/>
      <c r="F56" s="21"/>
      <c r="G56" s="21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44"/>
      <c r="BT56" s="38"/>
      <c r="BU56" s="48"/>
      <c r="BV56" s="48"/>
    </row>
    <row r="57" spans="1:74" s="12" customFormat="1" ht="14.25" hidden="1" customHeight="1">
      <c r="A57" s="13"/>
      <c r="B57" s="18" t="s">
        <v>123</v>
      </c>
      <c r="C57" s="18">
        <v>32011090802</v>
      </c>
      <c r="D57" s="13" t="s">
        <v>124</v>
      </c>
      <c r="E57" s="28" t="s">
        <v>125</v>
      </c>
      <c r="F57" s="34" t="s">
        <v>126</v>
      </c>
      <c r="G57" s="20">
        <v>1</v>
      </c>
      <c r="H57" s="13">
        <f>350*G57</f>
        <v>350</v>
      </c>
      <c r="I57" s="13"/>
      <c r="J57" s="13"/>
      <c r="K57" s="13"/>
      <c r="L57" s="13"/>
      <c r="M57" s="13"/>
      <c r="N57" s="13"/>
      <c r="O57" s="13">
        <v>347</v>
      </c>
      <c r="P57" s="13"/>
      <c r="Q57" s="13"/>
      <c r="R57" s="13">
        <v>2</v>
      </c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>
        <v>1</v>
      </c>
      <c r="AM57" s="13"/>
      <c r="AN57" s="13">
        <f t="shared" si="26"/>
        <v>350</v>
      </c>
      <c r="AO57" s="30"/>
      <c r="AP57" s="30"/>
      <c r="AQ57" s="30"/>
      <c r="AR57" s="30"/>
      <c r="AS57" s="30"/>
      <c r="AT57" s="30"/>
      <c r="AU57" s="30"/>
      <c r="AV57" s="30">
        <v>346</v>
      </c>
      <c r="AW57" s="30"/>
      <c r="AX57" s="30"/>
      <c r="AY57" s="30"/>
      <c r="AZ57" s="30"/>
      <c r="BA57" s="30"/>
      <c r="BB57" s="30"/>
      <c r="BC57" s="30"/>
      <c r="BD57" s="30"/>
      <c r="BE57" s="30">
        <v>4</v>
      </c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44">
        <f t="shared" ref="BS57:BS61" si="30">AO57+AP57+AQ57+AR57+AS57+AT57+AU57+AV57+AW57+AX57+AY57+AZ57+BA57+BB57+BC57+BD57+BE57+BF57++BG57+BH57+BI57+BJ57+BK57+BL57+BM57+BN57+BO57+BP57+BQ57+BR57</f>
        <v>350</v>
      </c>
      <c r="BT57" s="38">
        <f t="shared" ref="BT57:BT61" si="31">AN57-BS57</f>
        <v>0</v>
      </c>
      <c r="BU57" s="48"/>
      <c r="BV57" s="48"/>
    </row>
    <row r="58" spans="1:74" s="12" customFormat="1" ht="14.25" hidden="1" customHeight="1">
      <c r="A58" s="13"/>
      <c r="B58" s="30"/>
      <c r="C58" s="13"/>
      <c r="D58" s="13"/>
      <c r="E58" s="28" t="s">
        <v>127</v>
      </c>
      <c r="F58" s="34" t="s">
        <v>128</v>
      </c>
      <c r="G58" s="20">
        <v>1</v>
      </c>
      <c r="H58" s="13">
        <f t="shared" ref="H58:H61" si="32">350*G58</f>
        <v>350</v>
      </c>
      <c r="I58" s="13"/>
      <c r="J58" s="13"/>
      <c r="K58" s="13"/>
      <c r="L58" s="13"/>
      <c r="M58" s="13"/>
      <c r="N58" s="13"/>
      <c r="O58" s="13">
        <v>343</v>
      </c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>
        <v>7</v>
      </c>
      <c r="AM58" s="13"/>
      <c r="AN58" s="13">
        <f t="shared" si="26"/>
        <v>350</v>
      </c>
      <c r="AO58" s="30"/>
      <c r="AP58" s="30"/>
      <c r="AQ58" s="30"/>
      <c r="AR58" s="30"/>
      <c r="AS58" s="30"/>
      <c r="AT58" s="30"/>
      <c r="AU58" s="30"/>
      <c r="AV58" s="30">
        <v>339</v>
      </c>
      <c r="AW58" s="30"/>
      <c r="AX58" s="30"/>
      <c r="AY58" s="30"/>
      <c r="AZ58" s="30"/>
      <c r="BA58" s="30"/>
      <c r="BB58" s="30"/>
      <c r="BC58" s="30"/>
      <c r="BD58" s="30"/>
      <c r="BE58" s="30">
        <v>11</v>
      </c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44">
        <f t="shared" si="30"/>
        <v>350</v>
      </c>
      <c r="BT58" s="38">
        <f t="shared" si="31"/>
        <v>0</v>
      </c>
      <c r="BU58" s="48"/>
      <c r="BV58" s="48"/>
    </row>
    <row r="59" spans="1:74" s="12" customFormat="1" ht="14.25" hidden="1" customHeight="1">
      <c r="A59" s="13"/>
      <c r="B59" s="30"/>
      <c r="C59" s="13"/>
      <c r="D59" s="13"/>
      <c r="E59" s="28" t="s">
        <v>129</v>
      </c>
      <c r="F59" s="34" t="s">
        <v>130</v>
      </c>
      <c r="G59" s="20">
        <v>1</v>
      </c>
      <c r="H59" s="13">
        <f t="shared" si="32"/>
        <v>350</v>
      </c>
      <c r="I59" s="13"/>
      <c r="J59" s="13"/>
      <c r="K59" s="13"/>
      <c r="L59" s="13"/>
      <c r="M59" s="13"/>
      <c r="N59" s="13"/>
      <c r="O59" s="13">
        <v>341</v>
      </c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>
        <v>8</v>
      </c>
      <c r="AM59" s="13"/>
      <c r="AN59" s="13">
        <f t="shared" si="26"/>
        <v>350</v>
      </c>
      <c r="AO59" s="30"/>
      <c r="AP59" s="30"/>
      <c r="AQ59" s="30"/>
      <c r="AR59" s="30"/>
      <c r="AS59" s="30"/>
      <c r="AT59" s="30"/>
      <c r="AU59" s="30"/>
      <c r="AV59" s="30">
        <v>347</v>
      </c>
      <c r="AW59" s="30"/>
      <c r="AX59" s="30"/>
      <c r="AY59" s="30"/>
      <c r="AZ59" s="30"/>
      <c r="BA59" s="30"/>
      <c r="BB59" s="30"/>
      <c r="BC59" s="30"/>
      <c r="BD59" s="30"/>
      <c r="BE59" s="30">
        <v>3</v>
      </c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44">
        <f t="shared" si="30"/>
        <v>350</v>
      </c>
      <c r="BT59" s="38">
        <f t="shared" si="31"/>
        <v>0</v>
      </c>
      <c r="BU59" s="48"/>
      <c r="BV59" s="48"/>
    </row>
    <row r="60" spans="1:74" s="12" customFormat="1" ht="14.25" hidden="1" customHeight="1">
      <c r="A60" s="13"/>
      <c r="B60" s="30"/>
      <c r="C60" s="13"/>
      <c r="D60" s="13"/>
      <c r="E60" s="28" t="s">
        <v>131</v>
      </c>
      <c r="F60" s="34" t="s">
        <v>132</v>
      </c>
      <c r="G60" s="20">
        <v>1</v>
      </c>
      <c r="H60" s="13">
        <f t="shared" si="32"/>
        <v>350</v>
      </c>
      <c r="I60" s="13"/>
      <c r="J60" s="13"/>
      <c r="K60" s="13"/>
      <c r="L60" s="13"/>
      <c r="M60" s="13"/>
      <c r="N60" s="13"/>
      <c r="O60" s="13">
        <v>305</v>
      </c>
      <c r="P60" s="13"/>
      <c r="Q60" s="13">
        <v>45</v>
      </c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>
        <f t="shared" si="26"/>
        <v>350</v>
      </c>
      <c r="AO60" s="30"/>
      <c r="AP60" s="30"/>
      <c r="AQ60" s="30"/>
      <c r="AR60" s="30"/>
      <c r="AS60" s="30"/>
      <c r="AT60" s="30"/>
      <c r="AU60" s="30"/>
      <c r="AV60" s="30">
        <v>339</v>
      </c>
      <c r="AW60" s="30"/>
      <c r="AX60" s="30"/>
      <c r="AY60" s="30"/>
      <c r="AZ60" s="30"/>
      <c r="BA60" s="30"/>
      <c r="BB60" s="30"/>
      <c r="BC60" s="30"/>
      <c r="BD60" s="30"/>
      <c r="BE60" s="30">
        <v>11</v>
      </c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44">
        <f t="shared" si="30"/>
        <v>350</v>
      </c>
      <c r="BT60" s="38">
        <f t="shared" si="31"/>
        <v>0</v>
      </c>
      <c r="BU60" s="48"/>
      <c r="BV60" s="48"/>
    </row>
    <row r="61" spans="1:74" s="12" customFormat="1" ht="14.25" hidden="1" customHeight="1">
      <c r="A61" s="13"/>
      <c r="B61" s="30"/>
      <c r="C61" s="13"/>
      <c r="D61" s="13"/>
      <c r="E61" s="28" t="s">
        <v>133</v>
      </c>
      <c r="F61" s="34" t="s">
        <v>134</v>
      </c>
      <c r="G61" s="20">
        <v>1</v>
      </c>
      <c r="H61" s="13">
        <f t="shared" si="32"/>
        <v>350</v>
      </c>
      <c r="I61" s="13"/>
      <c r="J61" s="13"/>
      <c r="K61" s="13"/>
      <c r="L61" s="13"/>
      <c r="M61" s="13"/>
      <c r="N61" s="13"/>
      <c r="O61" s="13">
        <v>300</v>
      </c>
      <c r="P61" s="13"/>
      <c r="Q61" s="13">
        <v>50</v>
      </c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>
        <f t="shared" si="26"/>
        <v>350</v>
      </c>
      <c r="AO61" s="30"/>
      <c r="AP61" s="30"/>
      <c r="AQ61" s="30"/>
      <c r="AR61" s="30"/>
      <c r="AS61" s="30"/>
      <c r="AT61" s="30"/>
      <c r="AU61" s="30"/>
      <c r="AV61" s="30">
        <v>347</v>
      </c>
      <c r="AW61" s="30"/>
      <c r="AX61" s="30"/>
      <c r="AY61" s="30"/>
      <c r="AZ61" s="30"/>
      <c r="BA61" s="30"/>
      <c r="BB61" s="30"/>
      <c r="BC61" s="30"/>
      <c r="BD61" s="30"/>
      <c r="BE61" s="30">
        <v>3</v>
      </c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44">
        <f t="shared" si="30"/>
        <v>350</v>
      </c>
      <c r="BT61" s="38">
        <f t="shared" si="31"/>
        <v>0</v>
      </c>
      <c r="BU61" s="48"/>
      <c r="BV61" s="48"/>
    </row>
    <row r="62" spans="1:74" ht="14.25" hidden="1" customHeight="1">
      <c r="A62" s="13"/>
      <c r="B62" s="30"/>
      <c r="C62" s="13"/>
      <c r="D62" s="13"/>
      <c r="E62" s="13"/>
      <c r="F62" s="29"/>
      <c r="G62" s="20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44"/>
      <c r="BT62" s="38"/>
      <c r="BU62" s="48"/>
      <c r="BV62" s="48"/>
    </row>
    <row r="63" spans="1:74" s="12" customFormat="1" ht="14.25" hidden="1" customHeight="1">
      <c r="A63" s="13"/>
      <c r="B63" s="18" t="s">
        <v>123</v>
      </c>
      <c r="C63" s="18">
        <v>32011090802</v>
      </c>
      <c r="D63" s="13" t="s">
        <v>135</v>
      </c>
      <c r="E63" s="28" t="s">
        <v>125</v>
      </c>
      <c r="F63" s="34" t="s">
        <v>126</v>
      </c>
      <c r="G63" s="20">
        <v>1</v>
      </c>
      <c r="H63" s="13">
        <f>220*G63</f>
        <v>220</v>
      </c>
      <c r="I63" s="13"/>
      <c r="J63" s="13"/>
      <c r="K63" s="13"/>
      <c r="L63" s="13"/>
      <c r="M63" s="13"/>
      <c r="N63" s="13"/>
      <c r="O63" s="13">
        <v>219</v>
      </c>
      <c r="P63" s="13"/>
      <c r="Q63" s="13"/>
      <c r="R63" s="13">
        <v>1</v>
      </c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>
        <f t="shared" si="26"/>
        <v>220</v>
      </c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>
        <v>159</v>
      </c>
      <c r="BB63" s="30"/>
      <c r="BC63" s="30"/>
      <c r="BD63" s="30">
        <v>58</v>
      </c>
      <c r="BE63" s="30">
        <v>3</v>
      </c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44">
        <f t="shared" ref="BS63:BS67" si="33">AO63+AP63+AQ63+AR63+AS63+AT63+AU63+AV63+AW63+AX63+AY63+AZ63+BA63+BB63+BC63+BD63+BE63+BF63++BG63+BH63+BI63+BJ63+BK63+BL63+BM63+BN63+BO63+BP63+BQ63+BR63</f>
        <v>220</v>
      </c>
      <c r="BT63" s="38">
        <f t="shared" ref="BT63:BT67" si="34">AN63-BS63</f>
        <v>0</v>
      </c>
      <c r="BU63" s="48"/>
      <c r="BV63" s="48"/>
    </row>
    <row r="64" spans="1:74" s="12" customFormat="1" ht="14.25" hidden="1" customHeight="1">
      <c r="A64" s="13"/>
      <c r="B64" s="30"/>
      <c r="C64" s="13"/>
      <c r="D64" s="13"/>
      <c r="E64" s="28" t="s">
        <v>127</v>
      </c>
      <c r="F64" s="34" t="s">
        <v>128</v>
      </c>
      <c r="G64" s="20">
        <v>1</v>
      </c>
      <c r="H64" s="13">
        <f t="shared" ref="H64:H67" si="35">220*G64</f>
        <v>220</v>
      </c>
      <c r="I64" s="13"/>
      <c r="J64" s="13"/>
      <c r="K64" s="13"/>
      <c r="L64" s="13"/>
      <c r="M64" s="13"/>
      <c r="N64" s="13"/>
      <c r="O64" s="13">
        <v>219</v>
      </c>
      <c r="P64" s="13"/>
      <c r="Q64" s="13"/>
      <c r="R64" s="13"/>
      <c r="S64" s="13"/>
      <c r="T64" s="13"/>
      <c r="U64" s="13"/>
      <c r="V64" s="13">
        <v>1</v>
      </c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>
        <f t="shared" si="26"/>
        <v>220</v>
      </c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>
        <v>215</v>
      </c>
      <c r="BB64" s="30"/>
      <c r="BC64" s="30"/>
      <c r="BD64" s="30">
        <v>5</v>
      </c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44">
        <f t="shared" si="33"/>
        <v>220</v>
      </c>
      <c r="BT64" s="38">
        <f t="shared" si="34"/>
        <v>0</v>
      </c>
      <c r="BU64" s="48"/>
      <c r="BV64" s="48"/>
    </row>
    <row r="65" spans="1:74" s="12" customFormat="1" ht="14.25" hidden="1" customHeight="1">
      <c r="A65" s="13"/>
      <c r="B65" s="30"/>
      <c r="C65" s="13"/>
      <c r="D65" s="13"/>
      <c r="E65" s="28" t="s">
        <v>129</v>
      </c>
      <c r="F65" s="34" t="s">
        <v>130</v>
      </c>
      <c r="G65" s="20">
        <v>1</v>
      </c>
      <c r="H65" s="13">
        <f t="shared" si="35"/>
        <v>220</v>
      </c>
      <c r="I65" s="13"/>
      <c r="J65" s="13"/>
      <c r="K65" s="13"/>
      <c r="L65" s="13"/>
      <c r="M65" s="13"/>
      <c r="N65" s="13"/>
      <c r="O65" s="13">
        <v>217</v>
      </c>
      <c r="P65" s="13"/>
      <c r="Q65" s="13"/>
      <c r="R65" s="13">
        <v>3</v>
      </c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>
        <f t="shared" si="26"/>
        <v>220</v>
      </c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>
        <v>169</v>
      </c>
      <c r="BB65" s="30"/>
      <c r="BC65" s="30"/>
      <c r="BD65" s="30">
        <v>51</v>
      </c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44">
        <f t="shared" si="33"/>
        <v>220</v>
      </c>
      <c r="BT65" s="38">
        <f t="shared" si="34"/>
        <v>0</v>
      </c>
      <c r="BU65" s="48"/>
      <c r="BV65" s="48"/>
    </row>
    <row r="66" spans="1:74" s="12" customFormat="1" ht="14.25" hidden="1" customHeight="1">
      <c r="A66" s="13"/>
      <c r="B66" s="30"/>
      <c r="C66" s="13"/>
      <c r="D66" s="13"/>
      <c r="E66" s="28" t="s">
        <v>131</v>
      </c>
      <c r="F66" s="34" t="s">
        <v>132</v>
      </c>
      <c r="G66" s="20">
        <v>1</v>
      </c>
      <c r="H66" s="13">
        <f t="shared" si="35"/>
        <v>220</v>
      </c>
      <c r="I66" s="13"/>
      <c r="J66" s="13"/>
      <c r="K66" s="13"/>
      <c r="L66" s="13"/>
      <c r="M66" s="13"/>
      <c r="N66" s="13"/>
      <c r="O66" s="13">
        <v>203</v>
      </c>
      <c r="P66" s="13"/>
      <c r="Q66" s="13"/>
      <c r="R66" s="13">
        <v>17</v>
      </c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>
        <f t="shared" si="26"/>
        <v>220</v>
      </c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>
        <v>189</v>
      </c>
      <c r="BB66" s="30"/>
      <c r="BC66" s="30"/>
      <c r="BD66" s="30">
        <v>26</v>
      </c>
      <c r="BE66" s="30">
        <v>5</v>
      </c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44">
        <f t="shared" si="33"/>
        <v>220</v>
      </c>
      <c r="BT66" s="38">
        <f t="shared" si="34"/>
        <v>0</v>
      </c>
      <c r="BU66" s="48"/>
      <c r="BV66" s="48"/>
    </row>
    <row r="67" spans="1:74" s="12" customFormat="1" ht="14.25" hidden="1" customHeight="1">
      <c r="A67" s="13"/>
      <c r="B67" s="30"/>
      <c r="C67" s="13"/>
      <c r="D67" s="13"/>
      <c r="E67" s="28" t="s">
        <v>133</v>
      </c>
      <c r="F67" s="34" t="s">
        <v>134</v>
      </c>
      <c r="G67" s="20">
        <v>1</v>
      </c>
      <c r="H67" s="13">
        <f t="shared" si="35"/>
        <v>220</v>
      </c>
      <c r="I67" s="13"/>
      <c r="J67" s="13"/>
      <c r="K67" s="13"/>
      <c r="L67" s="13"/>
      <c r="M67" s="13"/>
      <c r="N67" s="13"/>
      <c r="O67" s="13">
        <v>174</v>
      </c>
      <c r="P67" s="13"/>
      <c r="Q67" s="13">
        <v>46</v>
      </c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>
        <f t="shared" si="26"/>
        <v>220</v>
      </c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>
        <v>217</v>
      </c>
      <c r="BB67" s="30"/>
      <c r="BC67" s="30"/>
      <c r="BD67" s="30">
        <v>3</v>
      </c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44">
        <f t="shared" si="33"/>
        <v>220</v>
      </c>
      <c r="BT67" s="38">
        <f t="shared" si="34"/>
        <v>0</v>
      </c>
      <c r="BU67" s="48"/>
      <c r="BV67" s="48"/>
    </row>
    <row r="68" spans="1:74" s="15" customFormat="1" ht="17.25" hidden="1" customHeight="1">
      <c r="A68" s="52">
        <v>1</v>
      </c>
      <c r="B68" s="53" t="s">
        <v>44</v>
      </c>
      <c r="C68" s="54">
        <v>32011072901</v>
      </c>
      <c r="D68" s="54" t="s">
        <v>136</v>
      </c>
      <c r="E68" s="33" t="s">
        <v>46</v>
      </c>
      <c r="F68" s="33" t="s">
        <v>47</v>
      </c>
      <c r="G68" s="55">
        <v>1</v>
      </c>
      <c r="H68" s="52">
        <f t="shared" ref="H68:H73" si="36">1146*G68</f>
        <v>1146</v>
      </c>
      <c r="I68" s="52">
        <v>1146</v>
      </c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>
        <f t="shared" ref="AN68:AN73" si="37">SUM(I68:AM68)</f>
        <v>1146</v>
      </c>
      <c r="AO68" s="72">
        <v>55</v>
      </c>
      <c r="AP68" s="56">
        <f>301-10</f>
        <v>291</v>
      </c>
      <c r="AQ68" s="56"/>
      <c r="AR68" s="56"/>
      <c r="AS68" s="56"/>
      <c r="AT68" s="56"/>
      <c r="AU68" s="56"/>
      <c r="AV68" s="56"/>
      <c r="AW68" s="56"/>
      <c r="AX68" s="56">
        <f>1091-815</f>
        <v>276</v>
      </c>
      <c r="AY68" s="56"/>
      <c r="AZ68" s="56"/>
      <c r="BA68" s="56">
        <f>524-197</f>
        <v>327</v>
      </c>
      <c r="BB68" s="56"/>
      <c r="BC68" s="56"/>
      <c r="BD68" s="56"/>
      <c r="BE68" s="56"/>
      <c r="BF68" s="56"/>
      <c r="BG68" s="56">
        <f>197-20</f>
        <v>177</v>
      </c>
      <c r="BH68" s="56"/>
      <c r="BI68" s="56"/>
      <c r="BJ68" s="56"/>
      <c r="BK68" s="56"/>
      <c r="BL68" s="56">
        <v>20</v>
      </c>
      <c r="BM68" s="56"/>
      <c r="BN68" s="56"/>
      <c r="BO68" s="56"/>
      <c r="BP68" s="56"/>
      <c r="BQ68" s="56"/>
      <c r="BR68" s="56"/>
      <c r="BS68" s="75">
        <f t="shared" ref="BS68:BS73" si="38">AO68+AP68+AQ68+AR68+AS68+AT68+AU68+AV68+AW68+AX68+AY68+AZ68+BA68+BB68+BC68+BD68+BE68+BF68++BG68+BH68+BI68+BJ68+BK68+BL68+BM68+BN68+BO68+BP68+BQ68+BR68</f>
        <v>1146</v>
      </c>
      <c r="BT68" s="76">
        <f t="shared" ref="BT68:BT73" si="39">AN68-BS68</f>
        <v>0</v>
      </c>
      <c r="BU68" s="80"/>
      <c r="BV68" s="54"/>
    </row>
    <row r="69" spans="1:74" s="15" customFormat="1" hidden="1">
      <c r="A69" s="52">
        <v>2</v>
      </c>
      <c r="B69" s="53"/>
      <c r="C69" s="54"/>
      <c r="D69" s="54"/>
      <c r="E69" s="33" t="s">
        <v>48</v>
      </c>
      <c r="F69" s="33" t="s">
        <v>49</v>
      </c>
      <c r="G69" s="55">
        <v>1</v>
      </c>
      <c r="H69" s="52">
        <f t="shared" si="36"/>
        <v>1146</v>
      </c>
      <c r="I69" s="52">
        <v>1146</v>
      </c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>
        <f t="shared" si="37"/>
        <v>1146</v>
      </c>
      <c r="AO69" s="72">
        <v>322</v>
      </c>
      <c r="AP69" s="56">
        <f>300-70</f>
        <v>230</v>
      </c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>
        <f>594-294</f>
        <v>300</v>
      </c>
      <c r="BB69" s="56"/>
      <c r="BC69" s="56"/>
      <c r="BD69" s="56"/>
      <c r="BE69" s="56"/>
      <c r="BF69" s="56"/>
      <c r="BG69" s="56">
        <f>294-44</f>
        <v>250</v>
      </c>
      <c r="BH69" s="56"/>
      <c r="BI69" s="56"/>
      <c r="BJ69" s="56"/>
      <c r="BK69" s="56"/>
      <c r="BL69" s="56">
        <v>44</v>
      </c>
      <c r="BM69" s="56"/>
      <c r="BN69" s="56"/>
      <c r="BO69" s="56"/>
      <c r="BP69" s="56"/>
      <c r="BQ69" s="56"/>
      <c r="BR69" s="56"/>
      <c r="BS69" s="75">
        <f t="shared" si="38"/>
        <v>1146</v>
      </c>
      <c r="BT69" s="76">
        <f t="shared" si="39"/>
        <v>0</v>
      </c>
      <c r="BU69" s="80"/>
      <c r="BV69" s="54"/>
    </row>
    <row r="70" spans="1:74" s="15" customFormat="1" hidden="1">
      <c r="A70" s="52">
        <v>3</v>
      </c>
      <c r="B70" s="53"/>
      <c r="C70" s="54"/>
      <c r="D70" s="54"/>
      <c r="E70" s="33" t="s">
        <v>50</v>
      </c>
      <c r="F70" s="33" t="s">
        <v>51</v>
      </c>
      <c r="G70" s="55">
        <v>2</v>
      </c>
      <c r="H70" s="52">
        <f t="shared" si="36"/>
        <v>2292</v>
      </c>
      <c r="I70" s="52">
        <v>2292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>
        <f t="shared" si="37"/>
        <v>2292</v>
      </c>
      <c r="AO70" s="72">
        <v>177</v>
      </c>
      <c r="AP70" s="56">
        <f>200-17</f>
        <v>183</v>
      </c>
      <c r="AQ70" s="56"/>
      <c r="AR70" s="56"/>
      <c r="AS70" s="56"/>
      <c r="AT70" s="56"/>
      <c r="AU70" s="56"/>
      <c r="AV70" s="56"/>
      <c r="AW70" s="56"/>
      <c r="AX70" s="56">
        <f>969-670</f>
        <v>299</v>
      </c>
      <c r="AY70" s="56"/>
      <c r="AZ70" s="56"/>
      <c r="BA70" s="56">
        <f>487-149</f>
        <v>338</v>
      </c>
      <c r="BB70" s="56"/>
      <c r="BC70" s="56"/>
      <c r="BD70" s="56"/>
      <c r="BE70" s="56"/>
      <c r="BF70" s="56"/>
      <c r="BG70" s="56">
        <f>149-10</f>
        <v>139</v>
      </c>
      <c r="BH70" s="56"/>
      <c r="BI70" s="56"/>
      <c r="BJ70" s="56"/>
      <c r="BK70" s="56"/>
      <c r="BL70" s="56">
        <v>10</v>
      </c>
      <c r="BM70" s="56"/>
      <c r="BN70" s="56">
        <v>1146</v>
      </c>
      <c r="BO70" s="56"/>
      <c r="BP70" s="56"/>
      <c r="BQ70" s="56"/>
      <c r="BR70" s="56"/>
      <c r="BS70" s="75">
        <f t="shared" si="38"/>
        <v>2292</v>
      </c>
      <c r="BT70" s="76">
        <f t="shared" si="39"/>
        <v>0</v>
      </c>
      <c r="BU70" s="80"/>
      <c r="BV70" s="54"/>
    </row>
    <row r="71" spans="1:74" s="15" customFormat="1" hidden="1">
      <c r="A71" s="52">
        <v>4</v>
      </c>
      <c r="B71" s="53"/>
      <c r="C71" s="54"/>
      <c r="D71" s="54"/>
      <c r="E71" s="33" t="s">
        <v>52</v>
      </c>
      <c r="F71" s="33" t="s">
        <v>121</v>
      </c>
      <c r="G71" s="55">
        <v>1</v>
      </c>
      <c r="H71" s="52">
        <f t="shared" si="36"/>
        <v>1146</v>
      </c>
      <c r="I71" s="52">
        <v>1146</v>
      </c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>
        <f t="shared" si="37"/>
        <v>1146</v>
      </c>
      <c r="AO71" s="72">
        <v>365</v>
      </c>
      <c r="AP71" s="56">
        <f>205-8</f>
        <v>197</v>
      </c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>
        <f>584-251</f>
        <v>333</v>
      </c>
      <c r="BB71" s="56"/>
      <c r="BC71" s="56"/>
      <c r="BD71" s="56"/>
      <c r="BE71" s="56"/>
      <c r="BF71" s="56"/>
      <c r="BG71" s="56">
        <f>251-111</f>
        <v>140</v>
      </c>
      <c r="BH71" s="56"/>
      <c r="BI71" s="56"/>
      <c r="BJ71" s="56"/>
      <c r="BK71" s="56"/>
      <c r="BL71" s="56">
        <v>111</v>
      </c>
      <c r="BM71" s="56"/>
      <c r="BN71" s="56"/>
      <c r="BO71" s="56"/>
      <c r="BP71" s="56"/>
      <c r="BQ71" s="56"/>
      <c r="BR71" s="56"/>
      <c r="BS71" s="75">
        <f t="shared" si="38"/>
        <v>1146</v>
      </c>
      <c r="BT71" s="76">
        <f t="shared" si="39"/>
        <v>0</v>
      </c>
      <c r="BU71" s="80"/>
      <c r="BV71" s="54"/>
    </row>
    <row r="72" spans="1:74" s="15" customFormat="1" hidden="1">
      <c r="A72" s="52">
        <v>5</v>
      </c>
      <c r="B72" s="53"/>
      <c r="C72" s="54"/>
      <c r="D72" s="54"/>
      <c r="E72" s="33" t="s">
        <v>54</v>
      </c>
      <c r="F72" s="33" t="s">
        <v>122</v>
      </c>
      <c r="G72" s="55">
        <v>2</v>
      </c>
      <c r="H72" s="52">
        <f t="shared" si="36"/>
        <v>2292</v>
      </c>
      <c r="I72" s="52">
        <v>2292</v>
      </c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>
        <f t="shared" si="37"/>
        <v>2292</v>
      </c>
      <c r="AO72" s="72">
        <v>20</v>
      </c>
      <c r="AP72" s="56">
        <v>-32</v>
      </c>
      <c r="AQ72" s="56"/>
      <c r="AR72" s="56"/>
      <c r="AS72" s="56"/>
      <c r="AT72" s="56"/>
      <c r="AU72" s="56"/>
      <c r="AV72" s="56"/>
      <c r="AW72" s="56"/>
      <c r="AX72" s="56">
        <f>1126-464</f>
        <v>662</v>
      </c>
      <c r="AY72" s="56"/>
      <c r="AZ72" s="56"/>
      <c r="BA72" s="56">
        <f>496-474</f>
        <v>22</v>
      </c>
      <c r="BB72" s="56"/>
      <c r="BC72" s="56"/>
      <c r="BD72" s="56"/>
      <c r="BE72" s="56"/>
      <c r="BF72" s="56"/>
      <c r="BG72" s="56">
        <f>474-76</f>
        <v>398</v>
      </c>
      <c r="BH72" s="56"/>
      <c r="BI72" s="56"/>
      <c r="BJ72" s="56"/>
      <c r="BK72" s="56"/>
      <c r="BL72" s="56">
        <v>76</v>
      </c>
      <c r="BM72" s="56"/>
      <c r="BN72" s="56">
        <v>1146</v>
      </c>
      <c r="BO72" s="56"/>
      <c r="BP72" s="56"/>
      <c r="BQ72" s="56"/>
      <c r="BR72" s="56"/>
      <c r="BS72" s="75">
        <f t="shared" si="38"/>
        <v>2292</v>
      </c>
      <c r="BT72" s="76">
        <f t="shared" si="39"/>
        <v>0</v>
      </c>
      <c r="BU72" s="80"/>
      <c r="BV72" s="54"/>
    </row>
    <row r="73" spans="1:74" s="15" customFormat="1" hidden="1">
      <c r="A73" s="52">
        <v>6</v>
      </c>
      <c r="B73" s="53"/>
      <c r="C73" s="54"/>
      <c r="D73" s="54"/>
      <c r="E73" s="33" t="s">
        <v>56</v>
      </c>
      <c r="F73" s="33" t="s">
        <v>57</v>
      </c>
      <c r="G73" s="55">
        <v>1</v>
      </c>
      <c r="H73" s="52">
        <f t="shared" si="36"/>
        <v>1146</v>
      </c>
      <c r="I73" s="52">
        <v>1146</v>
      </c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>
        <f t="shared" si="37"/>
        <v>1146</v>
      </c>
      <c r="AO73" s="72">
        <v>277</v>
      </c>
      <c r="AP73" s="56">
        <f>305-8</f>
        <v>297</v>
      </c>
      <c r="AQ73" s="56"/>
      <c r="AR73" s="56"/>
      <c r="AS73" s="56"/>
      <c r="AT73" s="56"/>
      <c r="AU73" s="56"/>
      <c r="AV73" s="56"/>
      <c r="AW73" s="56"/>
      <c r="AX73" s="56">
        <f>869-393</f>
        <v>476</v>
      </c>
      <c r="AY73" s="56"/>
      <c r="AZ73" s="56"/>
      <c r="BA73" s="56">
        <f>96-19</f>
        <v>77</v>
      </c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>
        <v>19</v>
      </c>
      <c r="BM73" s="56"/>
      <c r="BN73" s="56"/>
      <c r="BO73" s="56"/>
      <c r="BP73" s="56"/>
      <c r="BQ73" s="56"/>
      <c r="BR73" s="56"/>
      <c r="BS73" s="75">
        <f t="shared" si="38"/>
        <v>1146</v>
      </c>
      <c r="BT73" s="76">
        <f t="shared" si="39"/>
        <v>0</v>
      </c>
      <c r="BU73" s="80"/>
      <c r="BV73" s="54"/>
    </row>
    <row r="74" spans="1:74" s="15" customFormat="1" ht="14.25" hidden="1" customHeight="1">
      <c r="A74" s="52"/>
      <c r="B74" s="56"/>
      <c r="C74" s="52"/>
      <c r="D74" s="52"/>
      <c r="E74" s="52"/>
      <c r="F74" s="57"/>
      <c r="G74" s="57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75"/>
      <c r="BT74" s="76"/>
      <c r="BU74" s="80"/>
      <c r="BV74" s="80"/>
    </row>
    <row r="75" spans="1:74" ht="15.75" customHeight="1">
      <c r="A75" s="58"/>
      <c r="B75" s="59" t="s">
        <v>137</v>
      </c>
      <c r="C75" s="58">
        <v>32011091301</v>
      </c>
      <c r="D75" s="60" t="s">
        <v>138</v>
      </c>
      <c r="E75" s="61" t="s">
        <v>139</v>
      </c>
      <c r="F75" s="62" t="s">
        <v>140</v>
      </c>
      <c r="G75" s="63">
        <v>2</v>
      </c>
      <c r="H75" s="58">
        <f>1000*G75</f>
        <v>2000</v>
      </c>
      <c r="I75" s="58">
        <v>1000</v>
      </c>
      <c r="J75" s="58"/>
      <c r="K75" s="58"/>
      <c r="L75" s="58"/>
      <c r="M75" s="58"/>
      <c r="N75" s="58"/>
      <c r="O75" s="58"/>
      <c r="P75" s="58"/>
      <c r="Q75" s="58"/>
      <c r="R75" s="58"/>
      <c r="S75" s="58">
        <v>396</v>
      </c>
      <c r="T75" s="58">
        <v>260</v>
      </c>
      <c r="U75" s="58"/>
      <c r="V75" s="58">
        <v>333</v>
      </c>
      <c r="W75" s="58"/>
      <c r="X75" s="58"/>
      <c r="Y75" s="58">
        <f>1000-989</f>
        <v>11</v>
      </c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>
        <f t="shared" ref="AN75:AN104" si="40">SUM(I75:AM75)</f>
        <v>2000</v>
      </c>
      <c r="AO75" s="58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>
        <v>359</v>
      </c>
      <c r="BE75" s="73"/>
      <c r="BF75" s="60"/>
      <c r="BG75" s="60">
        <f>641-153</f>
        <v>488</v>
      </c>
      <c r="BH75" s="60"/>
      <c r="BI75" s="60"/>
      <c r="BJ75" s="60"/>
      <c r="BK75" s="60"/>
      <c r="BL75" s="60"/>
      <c r="BM75" s="60"/>
      <c r="BN75" s="60">
        <f>64+73</f>
        <v>137</v>
      </c>
      <c r="BO75" s="60"/>
      <c r="BP75" s="60"/>
      <c r="BQ75" s="60"/>
      <c r="BR75" s="60"/>
      <c r="BS75" s="77">
        <f>AO75+AP75+AQ75+AR75+AS75+AT75+AU75+AV75+AW75+AX75+AY75+AZ75+BA75+BB75+BC75+BD75+BE75+BF75++BG75+BH75+BI75+BJ75+BK75+BL75+BM75+BN75+BO75+BP75+BQ75+BR75</f>
        <v>984</v>
      </c>
      <c r="BT75" s="78">
        <f>AN75-BS75</f>
        <v>1016</v>
      </c>
      <c r="BU75" s="81"/>
      <c r="BV75" s="82"/>
    </row>
    <row r="76" spans="1:74" ht="15.75" customHeight="1">
      <c r="A76" s="58"/>
      <c r="B76" s="58"/>
      <c r="C76" s="58"/>
      <c r="D76" s="60"/>
      <c r="E76" s="61" t="s">
        <v>141</v>
      </c>
      <c r="F76" s="62" t="s">
        <v>142</v>
      </c>
      <c r="G76" s="63">
        <v>1</v>
      </c>
      <c r="H76" s="58">
        <f t="shared" ref="H76:H78" si="41">1000*G76</f>
        <v>1000</v>
      </c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>
        <v>502</v>
      </c>
      <c r="T76" s="58"/>
      <c r="U76" s="58"/>
      <c r="V76" s="58">
        <f>502-12</f>
        <v>490</v>
      </c>
      <c r="W76" s="58"/>
      <c r="X76" s="58"/>
      <c r="Y76" s="58">
        <f>1000-992</f>
        <v>8</v>
      </c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>
        <f t="shared" si="40"/>
        <v>1000</v>
      </c>
      <c r="AO76" s="58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>
        <v>363</v>
      </c>
      <c r="BE76" s="73"/>
      <c r="BF76" s="60"/>
      <c r="BG76" s="60">
        <f>637-116</f>
        <v>521</v>
      </c>
      <c r="BH76" s="60"/>
      <c r="BI76" s="60"/>
      <c r="BJ76" s="60"/>
      <c r="BK76" s="60"/>
      <c r="BL76" s="60"/>
      <c r="BM76" s="60"/>
      <c r="BN76" s="60">
        <f>937-884</f>
        <v>53</v>
      </c>
      <c r="BO76" s="60"/>
      <c r="BP76" s="60"/>
      <c r="BQ76" s="60"/>
      <c r="BR76" s="60"/>
      <c r="BS76" s="77">
        <f>AO76+AP76+AQ76+AR76+AS76+AT76+AU76+AV76+AW76+AX76+AY76+AZ76+BA76+BB76+BC76+BD76+BE76+BF76++BG76+BH76+BI76+BJ76+BK76+BL76+BM76+BN76+BO76+BP76+BQ76+BR76</f>
        <v>937</v>
      </c>
      <c r="BT76" s="78">
        <f>AN76-BS76</f>
        <v>63</v>
      </c>
      <c r="BU76" s="81"/>
      <c r="BV76" s="82"/>
    </row>
    <row r="77" spans="1:74" ht="15.75" customHeight="1">
      <c r="A77" s="58"/>
      <c r="B77" s="58"/>
      <c r="C77" s="58"/>
      <c r="D77" s="60"/>
      <c r="E77" s="61" t="s">
        <v>143</v>
      </c>
      <c r="F77" s="62" t="s">
        <v>144</v>
      </c>
      <c r="G77" s="63">
        <v>1</v>
      </c>
      <c r="H77" s="58">
        <f t="shared" si="41"/>
        <v>1000</v>
      </c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>
        <v>800</v>
      </c>
      <c r="U77" s="58"/>
      <c r="V77" s="58">
        <v>168</v>
      </c>
      <c r="W77" s="58"/>
      <c r="X77" s="58"/>
      <c r="Y77" s="58">
        <f>1000-968</f>
        <v>32</v>
      </c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>
        <f t="shared" si="40"/>
        <v>1000</v>
      </c>
      <c r="AO77" s="58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>
        <v>499</v>
      </c>
      <c r="BE77" s="73"/>
      <c r="BF77" s="60"/>
      <c r="BG77" s="60">
        <f>501-144</f>
        <v>357</v>
      </c>
      <c r="BH77" s="60"/>
      <c r="BI77" s="60"/>
      <c r="BJ77" s="60"/>
      <c r="BK77" s="60"/>
      <c r="BL77" s="60"/>
      <c r="BM77" s="60"/>
      <c r="BN77" s="60">
        <f>920-856</f>
        <v>64</v>
      </c>
      <c r="BO77" s="60"/>
      <c r="BP77" s="60"/>
      <c r="BQ77" s="60"/>
      <c r="BR77" s="60"/>
      <c r="BS77" s="77">
        <f>AO77+AP77+AQ77+AR77+AS77+AT77+AU77+AV77+AW77+AX77+AY77+AZ77+BA77+BB77+BC77+BD77+BE77+BF77++BG77+BH77+BI77+BJ77+BK77+BL77+BM77+BN77+BO77+BP77+BQ77+BR77</f>
        <v>920</v>
      </c>
      <c r="BT77" s="78">
        <f>AN77-BS77</f>
        <v>80</v>
      </c>
      <c r="BU77" s="81"/>
      <c r="BV77" s="82"/>
    </row>
    <row r="78" spans="1:74" ht="15.75" customHeight="1">
      <c r="A78" s="58"/>
      <c r="B78" s="58"/>
      <c r="C78" s="58"/>
      <c r="D78" s="60"/>
      <c r="E78" s="61" t="s">
        <v>145</v>
      </c>
      <c r="F78" s="62" t="s">
        <v>146</v>
      </c>
      <c r="G78" s="63">
        <v>1</v>
      </c>
      <c r="H78" s="58">
        <f t="shared" si="41"/>
        <v>1000</v>
      </c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>
        <v>488</v>
      </c>
      <c r="U78" s="58"/>
      <c r="V78" s="58">
        <f>488-5</f>
        <v>483</v>
      </c>
      <c r="W78" s="58"/>
      <c r="X78" s="58"/>
      <c r="Y78" s="58">
        <f>1000-971</f>
        <v>29</v>
      </c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>
        <f t="shared" si="40"/>
        <v>1000</v>
      </c>
      <c r="AO78" s="58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>
        <v>448</v>
      </c>
      <c r="BE78" s="73"/>
      <c r="BF78" s="60"/>
      <c r="BG78" s="60">
        <f>552-165</f>
        <v>387</v>
      </c>
      <c r="BH78" s="60"/>
      <c r="BI78" s="60"/>
      <c r="BJ78" s="60"/>
      <c r="BK78" s="60"/>
      <c r="BL78" s="60"/>
      <c r="BM78" s="60"/>
      <c r="BN78" s="60">
        <f>935-955</f>
        <v>-20</v>
      </c>
      <c r="BO78" s="60"/>
      <c r="BP78" s="60"/>
      <c r="BQ78" s="60"/>
      <c r="BR78" s="60"/>
      <c r="BS78" s="77">
        <f>AO78+AP78+AQ78+AR78+AS78+AT78+AU78+AV78+AW78+AX78+AY78+AZ78+BA78+BB78+BC78+BD78+BE78+BF78++BG78+BH78+BI78+BJ78+BK78+BL78+BM78+BN78+BO78+BP78+BQ78+BR78</f>
        <v>815</v>
      </c>
      <c r="BT78" s="78">
        <f>AN78-BS78</f>
        <v>185</v>
      </c>
      <c r="BU78" s="81"/>
      <c r="BV78" s="82"/>
    </row>
    <row r="79" spans="1:74" s="13" customFormat="1">
      <c r="D79" s="30"/>
      <c r="E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</row>
    <row r="80" spans="1:74" ht="15.75" customHeight="1">
      <c r="A80" s="58"/>
      <c r="B80" s="64"/>
      <c r="C80" s="58">
        <v>32011090301</v>
      </c>
      <c r="D80" s="60" t="s">
        <v>147</v>
      </c>
      <c r="E80" s="65"/>
      <c r="F80" s="66" t="s">
        <v>148</v>
      </c>
      <c r="G80" s="63">
        <v>1</v>
      </c>
      <c r="H80" s="58">
        <f t="shared" ref="H80:H104" si="42">655*G80</f>
        <v>655</v>
      </c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>
        <v>400</v>
      </c>
      <c r="U80" s="58"/>
      <c r="V80" s="58">
        <v>248</v>
      </c>
      <c r="W80" s="58"/>
      <c r="X80" s="58"/>
      <c r="Y80" s="58">
        <v>7</v>
      </c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>
        <f t="shared" si="40"/>
        <v>655</v>
      </c>
      <c r="AO80" s="58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73"/>
      <c r="BF80" s="60"/>
      <c r="BG80" s="60"/>
      <c r="BH80" s="60">
        <v>359</v>
      </c>
      <c r="BI80" s="60">
        <f>93-64</f>
        <v>29</v>
      </c>
      <c r="BJ80" s="60"/>
      <c r="BK80" s="60">
        <v>160</v>
      </c>
      <c r="BL80" s="60">
        <f>60-4</f>
        <v>56</v>
      </c>
      <c r="BM80" s="60">
        <f>22-2</f>
        <v>20</v>
      </c>
      <c r="BN80" s="60">
        <v>29</v>
      </c>
      <c r="BO80" s="60"/>
      <c r="BP80" s="60"/>
      <c r="BQ80" s="60"/>
      <c r="BR80" s="60"/>
      <c r="BS80" s="77">
        <f t="shared" ref="BS80:BS104" si="43">AO80+AP80+AQ80+AR80+AS80+AT80+AU80+AV80+AW80+AX80+AY80+AZ80+BA80+BB80+BC80+BD80+BE80+BF80++BG80+BH80+BI80+BJ80+BK80+BL80+BM80+BN80+BO80+BP80+BQ80+BR80</f>
        <v>653</v>
      </c>
      <c r="BT80" s="78">
        <f t="shared" ref="BT80:BT104" si="44">AN80-BS80</f>
        <v>2</v>
      </c>
      <c r="BU80" s="81"/>
      <c r="BV80" s="82"/>
    </row>
    <row r="81" spans="1:74" ht="15.75" customHeight="1">
      <c r="A81" s="58"/>
      <c r="B81" s="64"/>
      <c r="C81" s="58"/>
      <c r="D81" s="60"/>
      <c r="E81" s="65"/>
      <c r="F81" s="66" t="s">
        <v>149</v>
      </c>
      <c r="G81" s="63">
        <v>1</v>
      </c>
      <c r="H81" s="58">
        <f t="shared" si="42"/>
        <v>655</v>
      </c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>
        <v>399</v>
      </c>
      <c r="U81" s="58"/>
      <c r="V81" s="58">
        <v>242</v>
      </c>
      <c r="W81" s="58"/>
      <c r="X81" s="58"/>
      <c r="Y81" s="58">
        <v>14</v>
      </c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>
        <f t="shared" si="40"/>
        <v>655</v>
      </c>
      <c r="AO81" s="58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73"/>
      <c r="BF81" s="60"/>
      <c r="BG81" s="60"/>
      <c r="BH81" s="60">
        <v>357</v>
      </c>
      <c r="BI81" s="60">
        <f>88-50</f>
        <v>38</v>
      </c>
      <c r="BJ81" s="60"/>
      <c r="BK81" s="60">
        <v>167</v>
      </c>
      <c r="BL81" s="60">
        <f>55-12</f>
        <v>43</v>
      </c>
      <c r="BM81" s="60">
        <f>33-7</f>
        <v>26</v>
      </c>
      <c r="BN81" s="60">
        <v>24</v>
      </c>
      <c r="BO81" s="60"/>
      <c r="BP81" s="60"/>
      <c r="BQ81" s="60"/>
      <c r="BR81" s="60"/>
      <c r="BS81" s="77">
        <f t="shared" si="43"/>
        <v>655</v>
      </c>
      <c r="BT81" s="78">
        <f t="shared" si="44"/>
        <v>0</v>
      </c>
      <c r="BU81" s="81"/>
      <c r="BV81" s="82"/>
    </row>
    <row r="82" spans="1:74" ht="15.75" customHeight="1">
      <c r="A82" s="58"/>
      <c r="B82" s="64"/>
      <c r="C82" s="58"/>
      <c r="D82" s="60"/>
      <c r="E82" s="65"/>
      <c r="F82" s="66" t="s">
        <v>150</v>
      </c>
      <c r="G82" s="63">
        <v>1</v>
      </c>
      <c r="H82" s="58">
        <f t="shared" si="42"/>
        <v>655</v>
      </c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>
        <v>160</v>
      </c>
      <c r="U82" s="58"/>
      <c r="V82" s="58">
        <v>494</v>
      </c>
      <c r="W82" s="58"/>
      <c r="X82" s="58"/>
      <c r="Y82" s="58">
        <v>1</v>
      </c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>
        <f t="shared" si="40"/>
        <v>655</v>
      </c>
      <c r="AO82" s="58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73"/>
      <c r="BF82" s="60"/>
      <c r="BG82" s="60"/>
      <c r="BH82" s="60"/>
      <c r="BI82" s="60"/>
      <c r="BJ82" s="60"/>
      <c r="BK82" s="60">
        <v>372</v>
      </c>
      <c r="BL82" s="60">
        <v>277</v>
      </c>
      <c r="BM82" s="60"/>
      <c r="BN82" s="60"/>
      <c r="BO82" s="60"/>
      <c r="BP82" s="60"/>
      <c r="BQ82" s="60"/>
      <c r="BR82" s="60"/>
      <c r="BS82" s="77">
        <f t="shared" si="43"/>
        <v>649</v>
      </c>
      <c r="BT82" s="78">
        <f t="shared" si="44"/>
        <v>6</v>
      </c>
      <c r="BU82" s="81"/>
      <c r="BV82" s="82"/>
    </row>
    <row r="83" spans="1:74" ht="15.75" customHeight="1">
      <c r="A83" s="58"/>
      <c r="B83" s="64"/>
      <c r="C83" s="58"/>
      <c r="D83" s="60"/>
      <c r="E83" s="65"/>
      <c r="F83" s="66" t="s">
        <v>151</v>
      </c>
      <c r="G83" s="63">
        <v>2</v>
      </c>
      <c r="H83" s="58">
        <f t="shared" si="42"/>
        <v>1310</v>
      </c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>
        <v>495</v>
      </c>
      <c r="W83" s="58"/>
      <c r="X83" s="58"/>
      <c r="Y83" s="58">
        <f>1310-495</f>
        <v>815</v>
      </c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>
        <f t="shared" si="40"/>
        <v>1310</v>
      </c>
      <c r="AO83" s="58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73"/>
      <c r="BF83" s="60"/>
      <c r="BG83" s="60"/>
      <c r="BH83" s="60">
        <v>658</v>
      </c>
      <c r="BI83" s="60">
        <f>520-14</f>
        <v>506</v>
      </c>
      <c r="BJ83" s="60"/>
      <c r="BK83" s="60">
        <v>52</v>
      </c>
      <c r="BL83" s="60">
        <f>28-11</f>
        <v>17</v>
      </c>
      <c r="BM83" s="60">
        <v>37</v>
      </c>
      <c r="BN83" s="60">
        <v>29</v>
      </c>
      <c r="BO83" s="60"/>
      <c r="BP83" s="60"/>
      <c r="BQ83" s="60"/>
      <c r="BR83" s="60"/>
      <c r="BS83" s="77">
        <f t="shared" si="43"/>
        <v>1299</v>
      </c>
      <c r="BT83" s="78">
        <f t="shared" si="44"/>
        <v>11</v>
      </c>
      <c r="BU83" s="81"/>
      <c r="BV83" s="82"/>
    </row>
    <row r="84" spans="1:74" ht="15.75" customHeight="1">
      <c r="A84" s="58"/>
      <c r="B84" s="64"/>
      <c r="C84" s="58"/>
      <c r="D84" s="60"/>
      <c r="E84" s="65"/>
      <c r="F84" s="66" t="s">
        <v>152</v>
      </c>
      <c r="G84" s="63">
        <v>1</v>
      </c>
      <c r="H84" s="58">
        <f t="shared" si="42"/>
        <v>655</v>
      </c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>
        <v>648</v>
      </c>
      <c r="Z84" s="58"/>
      <c r="AA84" s="58">
        <f>655-648</f>
        <v>7</v>
      </c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>
        <f t="shared" si="40"/>
        <v>655</v>
      </c>
      <c r="AO84" s="58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73"/>
      <c r="BF84" s="60"/>
      <c r="BG84" s="60"/>
      <c r="BH84" s="60">
        <v>345</v>
      </c>
      <c r="BI84" s="60">
        <f>221-19</f>
        <v>202</v>
      </c>
      <c r="BJ84" s="60"/>
      <c r="BK84" s="60">
        <v>41</v>
      </c>
      <c r="BL84" s="60">
        <f>24-5</f>
        <v>19</v>
      </c>
      <c r="BM84" s="60">
        <v>47</v>
      </c>
      <c r="BN84" s="60"/>
      <c r="BO84" s="60"/>
      <c r="BP84" s="60"/>
      <c r="BQ84" s="60"/>
      <c r="BR84" s="60"/>
      <c r="BS84" s="77">
        <f t="shared" si="43"/>
        <v>654</v>
      </c>
      <c r="BT84" s="78">
        <f t="shared" si="44"/>
        <v>1</v>
      </c>
      <c r="BU84" s="81"/>
      <c r="BV84" s="82"/>
    </row>
    <row r="85" spans="1:74" ht="15.75" customHeight="1">
      <c r="A85" s="58"/>
      <c r="B85" s="64"/>
      <c r="C85" s="58"/>
      <c r="D85" s="60"/>
      <c r="E85" s="65"/>
      <c r="F85" s="66" t="s">
        <v>153</v>
      </c>
      <c r="G85" s="63">
        <v>1</v>
      </c>
      <c r="H85" s="58">
        <f t="shared" si="42"/>
        <v>655</v>
      </c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>
        <v>179</v>
      </c>
      <c r="W85" s="58"/>
      <c r="X85" s="58"/>
      <c r="Y85" s="58">
        <v>476</v>
      </c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>
        <f t="shared" si="40"/>
        <v>655</v>
      </c>
      <c r="AO85" s="58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73"/>
      <c r="BF85" s="60"/>
      <c r="BG85" s="60"/>
      <c r="BH85" s="60">
        <v>411</v>
      </c>
      <c r="BI85" s="60">
        <v>-8</v>
      </c>
      <c r="BJ85" s="60"/>
      <c r="BK85" s="60">
        <v>190</v>
      </c>
      <c r="BL85" s="60">
        <v>9</v>
      </c>
      <c r="BM85" s="60">
        <v>40</v>
      </c>
      <c r="BN85" s="60"/>
      <c r="BO85" s="60"/>
      <c r="BP85" s="60"/>
      <c r="BQ85" s="60"/>
      <c r="BR85" s="60"/>
      <c r="BS85" s="77">
        <f t="shared" si="43"/>
        <v>642</v>
      </c>
      <c r="BT85" s="78">
        <f t="shared" si="44"/>
        <v>13</v>
      </c>
      <c r="BU85" s="81"/>
      <c r="BV85" s="82"/>
    </row>
    <row r="86" spans="1:74" ht="15.75" customHeight="1">
      <c r="A86" s="58"/>
      <c r="B86" s="64"/>
      <c r="C86" s="58"/>
      <c r="D86" s="60"/>
      <c r="E86" s="65"/>
      <c r="F86" s="66" t="s">
        <v>154</v>
      </c>
      <c r="G86" s="63">
        <v>1</v>
      </c>
      <c r="H86" s="58">
        <f t="shared" si="42"/>
        <v>655</v>
      </c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>
        <v>492</v>
      </c>
      <c r="Z86" s="58"/>
      <c r="AA86" s="58">
        <f>655-492</f>
        <v>163</v>
      </c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>
        <f t="shared" si="40"/>
        <v>655</v>
      </c>
      <c r="AO86" s="58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73"/>
      <c r="BF86" s="60"/>
      <c r="BG86" s="60"/>
      <c r="BH86" s="60">
        <v>325</v>
      </c>
      <c r="BI86" s="60">
        <f>125-18</f>
        <v>107</v>
      </c>
      <c r="BJ86" s="60"/>
      <c r="BK86" s="60">
        <v>129</v>
      </c>
      <c r="BL86" s="60">
        <f>27-8</f>
        <v>19</v>
      </c>
      <c r="BM86" s="60">
        <v>61</v>
      </c>
      <c r="BN86" s="60"/>
      <c r="BO86" s="60"/>
      <c r="BP86" s="60"/>
      <c r="BQ86" s="60"/>
      <c r="BR86" s="60"/>
      <c r="BS86" s="77">
        <f t="shared" si="43"/>
        <v>641</v>
      </c>
      <c r="BT86" s="78">
        <f t="shared" si="44"/>
        <v>14</v>
      </c>
      <c r="BU86" s="81"/>
      <c r="BV86" s="82"/>
    </row>
    <row r="87" spans="1:74" ht="15.75" customHeight="1">
      <c r="A87" s="58"/>
      <c r="B87" s="64"/>
      <c r="C87" s="58"/>
      <c r="D87" s="60"/>
      <c r="E87" s="65"/>
      <c r="F87" s="66" t="s">
        <v>155</v>
      </c>
      <c r="G87" s="63">
        <v>1</v>
      </c>
      <c r="H87" s="58">
        <f t="shared" si="42"/>
        <v>655</v>
      </c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>
        <v>492</v>
      </c>
      <c r="Z87" s="58"/>
      <c r="AA87" s="58">
        <f>655-492</f>
        <v>163</v>
      </c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>
        <f t="shared" si="40"/>
        <v>655</v>
      </c>
      <c r="AO87" s="58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73"/>
      <c r="BF87" s="60"/>
      <c r="BG87" s="60"/>
      <c r="BH87" s="60">
        <v>515</v>
      </c>
      <c r="BI87" s="60"/>
      <c r="BJ87" s="60"/>
      <c r="BK87" s="60">
        <v>114</v>
      </c>
      <c r="BL87" s="60">
        <f>12-5</f>
        <v>7</v>
      </c>
      <c r="BM87" s="60">
        <v>6</v>
      </c>
      <c r="BN87" s="60">
        <v>12</v>
      </c>
      <c r="BO87" s="60"/>
      <c r="BP87" s="60"/>
      <c r="BQ87" s="60"/>
      <c r="BR87" s="60"/>
      <c r="BS87" s="77">
        <f t="shared" si="43"/>
        <v>654</v>
      </c>
      <c r="BT87" s="78">
        <f t="shared" si="44"/>
        <v>1</v>
      </c>
      <c r="BU87" s="81"/>
      <c r="BV87" s="82"/>
    </row>
    <row r="88" spans="1:74" ht="15.75" customHeight="1">
      <c r="A88" s="58"/>
      <c r="B88" s="64"/>
      <c r="C88" s="58"/>
      <c r="D88" s="60"/>
      <c r="E88" s="65"/>
      <c r="F88" s="66" t="s">
        <v>156</v>
      </c>
      <c r="G88" s="63">
        <v>1</v>
      </c>
      <c r="H88" s="58">
        <f t="shared" si="42"/>
        <v>655</v>
      </c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>
        <v>655</v>
      </c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>
        <f t="shared" si="40"/>
        <v>655</v>
      </c>
      <c r="AO88" s="58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73"/>
      <c r="BF88" s="60"/>
      <c r="BG88" s="60"/>
      <c r="BH88" s="60"/>
      <c r="BI88" s="60"/>
      <c r="BJ88" s="60"/>
      <c r="BK88" s="60">
        <v>626</v>
      </c>
      <c r="BL88" s="60">
        <v>1</v>
      </c>
      <c r="BM88" s="60">
        <f>29-4</f>
        <v>25</v>
      </c>
      <c r="BN88" s="60"/>
      <c r="BO88" s="60"/>
      <c r="BP88" s="60"/>
      <c r="BQ88" s="60"/>
      <c r="BR88" s="60"/>
      <c r="BS88" s="77">
        <f t="shared" si="43"/>
        <v>652</v>
      </c>
      <c r="BT88" s="78">
        <f t="shared" si="44"/>
        <v>3</v>
      </c>
      <c r="BU88" s="81"/>
      <c r="BV88" s="82"/>
    </row>
    <row r="89" spans="1:74" ht="15.75" customHeight="1">
      <c r="A89" s="58"/>
      <c r="B89" s="64"/>
      <c r="C89" s="58"/>
      <c r="D89" s="60"/>
      <c r="E89" s="65"/>
      <c r="F89" s="66" t="s">
        <v>157</v>
      </c>
      <c r="G89" s="63">
        <v>1</v>
      </c>
      <c r="H89" s="58">
        <f t="shared" si="42"/>
        <v>655</v>
      </c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>
        <v>655</v>
      </c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>
        <f t="shared" si="40"/>
        <v>655</v>
      </c>
      <c r="AO89" s="58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73"/>
      <c r="BF89" s="60"/>
      <c r="BG89" s="60"/>
      <c r="BH89" s="60"/>
      <c r="BI89" s="60"/>
      <c r="BJ89" s="60"/>
      <c r="BK89" s="60">
        <v>267</v>
      </c>
      <c r="BL89" s="60">
        <v>176</v>
      </c>
      <c r="BM89" s="60">
        <f>90-5</f>
        <v>85</v>
      </c>
      <c r="BN89" s="60">
        <v>102</v>
      </c>
      <c r="BO89" s="60"/>
      <c r="BP89" s="60"/>
      <c r="BQ89" s="60"/>
      <c r="BR89" s="60"/>
      <c r="BS89" s="77">
        <f t="shared" si="43"/>
        <v>630</v>
      </c>
      <c r="BT89" s="78">
        <f t="shared" si="44"/>
        <v>25</v>
      </c>
      <c r="BU89" s="81"/>
      <c r="BV89" s="82"/>
    </row>
    <row r="90" spans="1:74" ht="15.75" customHeight="1">
      <c r="A90" s="58"/>
      <c r="B90" s="64"/>
      <c r="C90" s="58"/>
      <c r="D90" s="60"/>
      <c r="E90" s="65"/>
      <c r="F90" s="66" t="s">
        <v>158</v>
      </c>
      <c r="G90" s="63">
        <v>1</v>
      </c>
      <c r="H90" s="58">
        <f t="shared" si="42"/>
        <v>655</v>
      </c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>
        <v>655</v>
      </c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>
        <f t="shared" si="40"/>
        <v>655</v>
      </c>
      <c r="AO90" s="58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73"/>
      <c r="BF90" s="60"/>
      <c r="BG90" s="60"/>
      <c r="BH90" s="60"/>
      <c r="BI90" s="60"/>
      <c r="BJ90" s="60"/>
      <c r="BK90" s="60">
        <v>179</v>
      </c>
      <c r="BL90" s="60">
        <v>269</v>
      </c>
      <c r="BM90" s="60">
        <f>156-7</f>
        <v>149</v>
      </c>
      <c r="BN90" s="60">
        <v>40</v>
      </c>
      <c r="BO90" s="60"/>
      <c r="BP90" s="60"/>
      <c r="BQ90" s="60"/>
      <c r="BR90" s="60"/>
      <c r="BS90" s="77">
        <f t="shared" si="43"/>
        <v>637</v>
      </c>
      <c r="BT90" s="78">
        <f t="shared" si="44"/>
        <v>18</v>
      </c>
      <c r="BU90" s="81"/>
      <c r="BV90" s="82"/>
    </row>
    <row r="91" spans="1:74" ht="15.75" customHeight="1">
      <c r="A91" s="58"/>
      <c r="B91" s="64"/>
      <c r="C91" s="58"/>
      <c r="D91" s="60"/>
      <c r="E91" s="65"/>
      <c r="F91" s="66" t="s">
        <v>159</v>
      </c>
      <c r="G91" s="63">
        <v>1</v>
      </c>
      <c r="H91" s="58">
        <f t="shared" si="42"/>
        <v>655</v>
      </c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>
        <v>655</v>
      </c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>
        <f t="shared" si="40"/>
        <v>655</v>
      </c>
      <c r="AO91" s="58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73"/>
      <c r="BF91" s="60"/>
      <c r="BG91" s="60"/>
      <c r="BH91" s="60"/>
      <c r="BI91" s="60"/>
      <c r="BJ91" s="60"/>
      <c r="BK91" s="60">
        <v>345</v>
      </c>
      <c r="BL91" s="60">
        <v>284</v>
      </c>
      <c r="BM91" s="60">
        <f>11-3</f>
        <v>8</v>
      </c>
      <c r="BN91" s="60"/>
      <c r="BO91" s="60"/>
      <c r="BP91" s="60"/>
      <c r="BQ91" s="60"/>
      <c r="BR91" s="60"/>
      <c r="BS91" s="77">
        <f t="shared" si="43"/>
        <v>637</v>
      </c>
      <c r="BT91" s="78">
        <f t="shared" si="44"/>
        <v>18</v>
      </c>
      <c r="BU91" s="81"/>
      <c r="BV91" s="82"/>
    </row>
    <row r="92" spans="1:74" ht="15.75" customHeight="1">
      <c r="A92" s="58"/>
      <c r="B92" s="64"/>
      <c r="C92" s="58"/>
      <c r="D92" s="60"/>
      <c r="E92" s="65"/>
      <c r="F92" s="66" t="s">
        <v>160</v>
      </c>
      <c r="G92" s="63">
        <v>1</v>
      </c>
      <c r="H92" s="58">
        <f t="shared" si="42"/>
        <v>655</v>
      </c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>
        <v>655</v>
      </c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>
        <f t="shared" si="40"/>
        <v>655</v>
      </c>
      <c r="AO92" s="58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73"/>
      <c r="BF92" s="60"/>
      <c r="BG92" s="60"/>
      <c r="BH92" s="60">
        <v>635</v>
      </c>
      <c r="BI92" s="60"/>
      <c r="BJ92" s="60"/>
      <c r="BK92" s="60"/>
      <c r="BL92" s="60"/>
      <c r="BM92" s="60">
        <v>2</v>
      </c>
      <c r="BN92" s="60"/>
      <c r="BO92" s="60"/>
      <c r="BP92" s="60"/>
      <c r="BQ92" s="60"/>
      <c r="BR92" s="60"/>
      <c r="BS92" s="77">
        <f t="shared" si="43"/>
        <v>637</v>
      </c>
      <c r="BT92" s="78">
        <f t="shared" si="44"/>
        <v>18</v>
      </c>
      <c r="BU92" s="81"/>
      <c r="BV92" s="82"/>
    </row>
    <row r="93" spans="1:74" ht="15.75" customHeight="1">
      <c r="A93" s="58"/>
      <c r="B93" s="64"/>
      <c r="C93" s="58"/>
      <c r="D93" s="60"/>
      <c r="E93" s="65"/>
      <c r="F93" s="66" t="s">
        <v>161</v>
      </c>
      <c r="G93" s="63">
        <v>1</v>
      </c>
      <c r="H93" s="58">
        <f t="shared" si="42"/>
        <v>655</v>
      </c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>
        <v>655</v>
      </c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>
        <f t="shared" si="40"/>
        <v>655</v>
      </c>
      <c r="AO93" s="58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73"/>
      <c r="BF93" s="60"/>
      <c r="BG93" s="60"/>
      <c r="BH93" s="60">
        <v>631</v>
      </c>
      <c r="BI93" s="60"/>
      <c r="BJ93" s="60"/>
      <c r="BK93" s="60"/>
      <c r="BL93" s="60"/>
      <c r="BM93" s="60">
        <v>3</v>
      </c>
      <c r="BN93" s="60"/>
      <c r="BO93" s="60"/>
      <c r="BP93" s="60"/>
      <c r="BQ93" s="60"/>
      <c r="BR93" s="60"/>
      <c r="BS93" s="77">
        <f t="shared" si="43"/>
        <v>634</v>
      </c>
      <c r="BT93" s="78">
        <f t="shared" si="44"/>
        <v>21</v>
      </c>
      <c r="BU93" s="81"/>
      <c r="BV93" s="82"/>
    </row>
    <row r="94" spans="1:74" ht="15.75" customHeight="1">
      <c r="A94" s="58"/>
      <c r="B94" s="64"/>
      <c r="C94" s="58"/>
      <c r="D94" s="60"/>
      <c r="E94" s="65"/>
      <c r="F94" s="66" t="s">
        <v>162</v>
      </c>
      <c r="G94" s="63">
        <v>1</v>
      </c>
      <c r="H94" s="58">
        <f t="shared" si="42"/>
        <v>655</v>
      </c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>
        <v>655</v>
      </c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>
        <f t="shared" si="40"/>
        <v>655</v>
      </c>
      <c r="AO94" s="58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73"/>
      <c r="BF94" s="60"/>
      <c r="BG94" s="60"/>
      <c r="BH94" s="60">
        <v>595</v>
      </c>
      <c r="BI94" s="60"/>
      <c r="BJ94" s="60"/>
      <c r="BK94" s="60"/>
      <c r="BL94" s="60"/>
      <c r="BM94" s="60">
        <v>37</v>
      </c>
      <c r="BN94" s="60"/>
      <c r="BO94" s="60"/>
      <c r="BP94" s="60"/>
      <c r="BQ94" s="60"/>
      <c r="BR94" s="60"/>
      <c r="BS94" s="77">
        <f t="shared" si="43"/>
        <v>632</v>
      </c>
      <c r="BT94" s="78">
        <f t="shared" si="44"/>
        <v>23</v>
      </c>
      <c r="BU94" s="81"/>
      <c r="BV94" s="82"/>
    </row>
    <row r="95" spans="1:74" ht="15.75" customHeight="1">
      <c r="A95" s="58"/>
      <c r="B95" s="64"/>
      <c r="C95" s="58"/>
      <c r="D95" s="60"/>
      <c r="E95" s="65"/>
      <c r="F95" s="66" t="s">
        <v>163</v>
      </c>
      <c r="G95" s="63">
        <v>1</v>
      </c>
      <c r="H95" s="58">
        <f t="shared" si="42"/>
        <v>655</v>
      </c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>
        <v>650</v>
      </c>
      <c r="U95" s="58"/>
      <c r="V95" s="58"/>
      <c r="W95" s="58"/>
      <c r="X95" s="58"/>
      <c r="Y95" s="58"/>
      <c r="Z95" s="58"/>
      <c r="AA95" s="58">
        <v>5</v>
      </c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>
        <f t="shared" si="40"/>
        <v>655</v>
      </c>
      <c r="AO95" s="58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73"/>
      <c r="BF95" s="60"/>
      <c r="BG95" s="60"/>
      <c r="BH95" s="60">
        <v>615</v>
      </c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77">
        <f t="shared" si="43"/>
        <v>615</v>
      </c>
      <c r="BT95" s="78">
        <f t="shared" si="44"/>
        <v>40</v>
      </c>
      <c r="BU95" s="81"/>
      <c r="BV95" s="82"/>
    </row>
    <row r="96" spans="1:74" ht="15.75" customHeight="1">
      <c r="A96" s="58"/>
      <c r="B96" s="64"/>
      <c r="C96" s="58"/>
      <c r="D96" s="60"/>
      <c r="E96" s="65"/>
      <c r="F96" s="66" t="s">
        <v>164</v>
      </c>
      <c r="G96" s="63">
        <v>1</v>
      </c>
      <c r="H96" s="58">
        <f t="shared" si="42"/>
        <v>655</v>
      </c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>
        <v>651</v>
      </c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>
        <f t="shared" si="40"/>
        <v>651</v>
      </c>
      <c r="AO96" s="58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73"/>
      <c r="BF96" s="60"/>
      <c r="BG96" s="60"/>
      <c r="BH96" s="60">
        <v>634</v>
      </c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77">
        <f t="shared" si="43"/>
        <v>634</v>
      </c>
      <c r="BT96" s="78">
        <f t="shared" si="44"/>
        <v>17</v>
      </c>
      <c r="BU96" s="81"/>
      <c r="BV96" s="82"/>
    </row>
    <row r="97" spans="1:74" ht="15.75" customHeight="1">
      <c r="A97" s="58"/>
      <c r="B97" s="64"/>
      <c r="C97" s="58"/>
      <c r="D97" s="60"/>
      <c r="E97" s="65"/>
      <c r="F97" s="66" t="s">
        <v>165</v>
      </c>
      <c r="G97" s="63">
        <v>1</v>
      </c>
      <c r="H97" s="58">
        <f t="shared" si="42"/>
        <v>655</v>
      </c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>
        <v>373</v>
      </c>
      <c r="U97" s="58"/>
      <c r="V97" s="58"/>
      <c r="W97" s="58"/>
      <c r="X97" s="58"/>
      <c r="Y97" s="58"/>
      <c r="Z97" s="58"/>
      <c r="AA97" s="58">
        <f>655-373</f>
        <v>282</v>
      </c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>
        <f t="shared" si="40"/>
        <v>655</v>
      </c>
      <c r="AO97" s="58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73"/>
      <c r="BF97" s="60"/>
      <c r="BG97" s="60"/>
      <c r="BH97" s="60">
        <v>505</v>
      </c>
      <c r="BI97" s="60">
        <v>141</v>
      </c>
      <c r="BJ97" s="60"/>
      <c r="BK97" s="60"/>
      <c r="BL97" s="60"/>
      <c r="BM97" s="60"/>
      <c r="BN97" s="60"/>
      <c r="BO97" s="60"/>
      <c r="BP97" s="60"/>
      <c r="BQ97" s="60"/>
      <c r="BR97" s="60"/>
      <c r="BS97" s="77">
        <f t="shared" si="43"/>
        <v>646</v>
      </c>
      <c r="BT97" s="78">
        <f t="shared" si="44"/>
        <v>9</v>
      </c>
      <c r="BU97" s="81"/>
      <c r="BV97" s="82"/>
    </row>
    <row r="98" spans="1:74" ht="15.75" customHeight="1">
      <c r="A98" s="58"/>
      <c r="B98" s="64"/>
      <c r="C98" s="58"/>
      <c r="D98" s="60"/>
      <c r="E98" s="65"/>
      <c r="F98" s="66" t="s">
        <v>166</v>
      </c>
      <c r="G98" s="63">
        <v>1</v>
      </c>
      <c r="H98" s="58">
        <f t="shared" si="42"/>
        <v>655</v>
      </c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>
        <v>655</v>
      </c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>
        <f t="shared" si="40"/>
        <v>655</v>
      </c>
      <c r="AO98" s="58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73"/>
      <c r="BF98" s="60"/>
      <c r="BG98" s="60"/>
      <c r="BH98" s="60">
        <v>613</v>
      </c>
      <c r="BI98" s="60">
        <v>474</v>
      </c>
      <c r="BJ98" s="60"/>
      <c r="BK98" s="60"/>
      <c r="BL98" s="60"/>
      <c r="BM98" s="60">
        <v>-432</v>
      </c>
      <c r="BN98" s="60"/>
      <c r="BO98" s="60"/>
      <c r="BP98" s="60"/>
      <c r="BQ98" s="60"/>
      <c r="BR98" s="60"/>
      <c r="BS98" s="77">
        <f t="shared" si="43"/>
        <v>655</v>
      </c>
      <c r="BT98" s="78">
        <f t="shared" si="44"/>
        <v>0</v>
      </c>
      <c r="BU98" s="81"/>
      <c r="BV98" s="82"/>
    </row>
    <row r="99" spans="1:74" ht="15.75" customHeight="1">
      <c r="A99" s="58"/>
      <c r="B99" s="64"/>
      <c r="C99" s="58"/>
      <c r="D99" s="60"/>
      <c r="E99" s="65"/>
      <c r="F99" s="66" t="s">
        <v>167</v>
      </c>
      <c r="G99" s="63">
        <v>1</v>
      </c>
      <c r="H99" s="58">
        <f t="shared" si="42"/>
        <v>655</v>
      </c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>
        <v>655</v>
      </c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>
        <f t="shared" si="40"/>
        <v>655</v>
      </c>
      <c r="AO99" s="58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73"/>
      <c r="BF99" s="60"/>
      <c r="BG99" s="60"/>
      <c r="BH99" s="60">
        <v>102</v>
      </c>
      <c r="BI99" s="60"/>
      <c r="BJ99" s="60"/>
      <c r="BK99" s="60"/>
      <c r="BL99" s="60"/>
      <c r="BM99" s="60"/>
      <c r="BN99" s="60">
        <f>553-18</f>
        <v>535</v>
      </c>
      <c r="BO99" s="60"/>
      <c r="BP99" s="60"/>
      <c r="BQ99" s="60"/>
      <c r="BR99" s="60"/>
      <c r="BS99" s="77">
        <f t="shared" si="43"/>
        <v>637</v>
      </c>
      <c r="BT99" s="78">
        <f t="shared" si="44"/>
        <v>18</v>
      </c>
      <c r="BU99" s="81"/>
      <c r="BV99" s="82"/>
    </row>
    <row r="100" spans="1:74" ht="15.75" customHeight="1">
      <c r="A100" s="58"/>
      <c r="B100" s="64"/>
      <c r="C100" s="58"/>
      <c r="D100" s="60"/>
      <c r="E100" s="65"/>
      <c r="F100" s="66" t="s">
        <v>168</v>
      </c>
      <c r="G100" s="63">
        <v>3</v>
      </c>
      <c r="H100" s="58">
        <f t="shared" si="42"/>
        <v>1965</v>
      </c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>
        <v>1965</v>
      </c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>
        <f t="shared" si="40"/>
        <v>1965</v>
      </c>
      <c r="AO100" s="58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73"/>
      <c r="BF100" s="60"/>
      <c r="BG100" s="60"/>
      <c r="BH100" s="60"/>
      <c r="BI100" s="60"/>
      <c r="BJ100" s="60"/>
      <c r="BK100" s="60">
        <v>1965</v>
      </c>
      <c r="BL100" s="60"/>
      <c r="BM100" s="60"/>
      <c r="BN100" s="60"/>
      <c r="BO100" s="60"/>
      <c r="BP100" s="60"/>
      <c r="BQ100" s="60"/>
      <c r="BR100" s="60"/>
      <c r="BS100" s="77">
        <f t="shared" si="43"/>
        <v>1965</v>
      </c>
      <c r="BT100" s="78">
        <f t="shared" si="44"/>
        <v>0</v>
      </c>
      <c r="BU100" s="81"/>
      <c r="BV100" s="82"/>
    </row>
    <row r="101" spans="1:74" ht="15.75" customHeight="1">
      <c r="A101" s="58"/>
      <c r="B101" s="64"/>
      <c r="C101" s="58"/>
      <c r="D101" s="60"/>
      <c r="E101" s="65"/>
      <c r="F101" s="66" t="s">
        <v>169</v>
      </c>
      <c r="G101" s="63">
        <v>3</v>
      </c>
      <c r="H101" s="58">
        <f t="shared" si="42"/>
        <v>1965</v>
      </c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>
        <v>1965</v>
      </c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>
        <f t="shared" si="40"/>
        <v>1965</v>
      </c>
      <c r="AO101" s="58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73"/>
      <c r="BF101" s="60"/>
      <c r="BG101" s="60"/>
      <c r="BH101" s="60"/>
      <c r="BI101" s="60"/>
      <c r="BJ101" s="60"/>
      <c r="BK101" s="60">
        <v>585</v>
      </c>
      <c r="BL101" s="60">
        <v>830</v>
      </c>
      <c r="BM101" s="60"/>
      <c r="BN101" s="60">
        <v>540</v>
      </c>
      <c r="BO101" s="60"/>
      <c r="BP101" s="60"/>
      <c r="BQ101" s="60"/>
      <c r="BR101" s="60"/>
      <c r="BS101" s="77">
        <f t="shared" si="43"/>
        <v>1955</v>
      </c>
      <c r="BT101" s="78">
        <f t="shared" si="44"/>
        <v>10</v>
      </c>
      <c r="BU101" s="81"/>
      <c r="BV101" s="82"/>
    </row>
    <row r="102" spans="1:74" ht="15.75" customHeight="1">
      <c r="A102" s="58"/>
      <c r="B102" s="64"/>
      <c r="C102" s="58"/>
      <c r="D102" s="60"/>
      <c r="E102" s="65"/>
      <c r="F102" s="66" t="s">
        <v>170</v>
      </c>
      <c r="G102" s="63">
        <v>3</v>
      </c>
      <c r="H102" s="58">
        <f t="shared" si="42"/>
        <v>1965</v>
      </c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>
        <v>1955</v>
      </c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>
        <f t="shared" si="40"/>
        <v>1955</v>
      </c>
      <c r="AO102" s="58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73"/>
      <c r="BF102" s="60"/>
      <c r="BG102" s="60"/>
      <c r="BH102" s="60">
        <v>1479</v>
      </c>
      <c r="BI102" s="60">
        <v>463</v>
      </c>
      <c r="BJ102" s="60"/>
      <c r="BK102" s="60"/>
      <c r="BL102" s="60"/>
      <c r="BM102" s="60"/>
      <c r="BN102" s="60"/>
      <c r="BO102" s="60"/>
      <c r="BP102" s="60"/>
      <c r="BQ102" s="60"/>
      <c r="BR102" s="60"/>
      <c r="BS102" s="77">
        <f t="shared" si="43"/>
        <v>1942</v>
      </c>
      <c r="BT102" s="78">
        <f t="shared" si="44"/>
        <v>13</v>
      </c>
      <c r="BU102" s="81"/>
      <c r="BV102" s="82"/>
    </row>
    <row r="103" spans="1:74" ht="15.75" customHeight="1">
      <c r="A103" s="58"/>
      <c r="B103" s="64"/>
      <c r="C103" s="58"/>
      <c r="D103" s="60"/>
      <c r="E103" s="65"/>
      <c r="F103" s="66" t="s">
        <v>171</v>
      </c>
      <c r="G103" s="63">
        <v>3</v>
      </c>
      <c r="H103" s="58">
        <f t="shared" si="42"/>
        <v>1965</v>
      </c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>
        <v>1674</v>
      </c>
      <c r="Z103" s="58"/>
      <c r="AA103" s="58">
        <f>1965-1674</f>
        <v>291</v>
      </c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>
        <f t="shared" si="40"/>
        <v>1965</v>
      </c>
      <c r="AO103" s="58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73"/>
      <c r="BF103" s="60"/>
      <c r="BG103" s="60"/>
      <c r="BH103" s="60">
        <v>1954</v>
      </c>
      <c r="BI103" s="60"/>
      <c r="BJ103" s="60"/>
      <c r="BK103" s="60">
        <v>11</v>
      </c>
      <c r="BL103" s="60"/>
      <c r="BM103" s="60"/>
      <c r="BN103" s="60"/>
      <c r="BO103" s="60"/>
      <c r="BP103" s="60"/>
      <c r="BQ103" s="60"/>
      <c r="BR103" s="60"/>
      <c r="BS103" s="77">
        <f t="shared" si="43"/>
        <v>1965</v>
      </c>
      <c r="BT103" s="78">
        <f t="shared" si="44"/>
        <v>0</v>
      </c>
      <c r="BU103" s="81"/>
      <c r="BV103" s="82"/>
    </row>
    <row r="104" spans="1:74" ht="15.75" customHeight="1">
      <c r="A104" s="10"/>
      <c r="B104" s="64"/>
      <c r="C104" s="10"/>
      <c r="D104" s="11"/>
      <c r="E104" s="67"/>
      <c r="F104" s="66" t="s">
        <v>172</v>
      </c>
      <c r="G104" s="68">
        <v>3</v>
      </c>
      <c r="H104" s="10">
        <f t="shared" si="42"/>
        <v>1965</v>
      </c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>
        <v>1846</v>
      </c>
      <c r="Z104" s="10"/>
      <c r="AA104" s="10">
        <f>1965-1846</f>
        <v>119</v>
      </c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>
        <f t="shared" si="40"/>
        <v>1965</v>
      </c>
      <c r="AO104" s="10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74"/>
      <c r="BF104" s="11"/>
      <c r="BG104" s="11"/>
      <c r="BH104" s="11">
        <v>1654</v>
      </c>
      <c r="BI104" s="11"/>
      <c r="BJ104" s="11"/>
      <c r="BK104" s="11"/>
      <c r="BL104" s="11"/>
      <c r="BM104" s="11"/>
      <c r="BN104" s="11">
        <f>311-169</f>
        <v>142</v>
      </c>
      <c r="BO104" s="11"/>
      <c r="BP104" s="11"/>
      <c r="BQ104" s="11"/>
      <c r="BR104" s="11"/>
      <c r="BS104" s="79">
        <f t="shared" si="43"/>
        <v>1796</v>
      </c>
      <c r="BT104" s="10">
        <f t="shared" si="44"/>
        <v>169</v>
      </c>
      <c r="BU104" s="83"/>
      <c r="BV104" s="84"/>
    </row>
    <row r="105" spans="1:74" s="12" customFormat="1" ht="11.25" customHeight="1">
      <c r="A105" s="13"/>
      <c r="B105" s="26"/>
      <c r="C105" s="13"/>
      <c r="D105" s="30"/>
      <c r="E105" s="28"/>
      <c r="F105" s="69"/>
      <c r="G105" s="20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55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44"/>
      <c r="BT105" s="13"/>
      <c r="BU105" s="48"/>
      <c r="BV105" s="33"/>
    </row>
    <row r="106" spans="1:74" ht="15.75" customHeight="1">
      <c r="A106" s="10"/>
      <c r="B106" s="59" t="s">
        <v>173</v>
      </c>
      <c r="C106" s="10">
        <v>32011091702</v>
      </c>
      <c r="D106" s="11">
        <v>2010</v>
      </c>
      <c r="E106" s="61" t="s">
        <v>101</v>
      </c>
      <c r="F106" s="66" t="s">
        <v>174</v>
      </c>
      <c r="G106" s="68">
        <v>1</v>
      </c>
      <c r="H106" s="10">
        <f>988*G106</f>
        <v>988</v>
      </c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>
        <v>988</v>
      </c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>
        <f t="shared" ref="AN106:AN123" si="45">SUM(I106:AM106)</f>
        <v>988</v>
      </c>
      <c r="AO106" s="10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74"/>
      <c r="BF106" s="11"/>
      <c r="BG106" s="11"/>
      <c r="BH106" s="11"/>
      <c r="BI106" s="11"/>
      <c r="BJ106" s="11"/>
      <c r="BK106" s="11"/>
      <c r="BL106" s="11">
        <v>964</v>
      </c>
      <c r="BM106" s="11"/>
      <c r="BN106" s="11">
        <f>988-964</f>
        <v>24</v>
      </c>
      <c r="BO106" s="11"/>
      <c r="BP106" s="11"/>
      <c r="BQ106" s="11"/>
      <c r="BR106" s="11"/>
      <c r="BS106" s="79">
        <f t="shared" ref="BS106:BS116" si="46">AO106+AP106+AQ106+AR106+AS106+AT106+AU106+AV106+AW106+AX106+AY106+AZ106+BA106+BB106+BC106+BD106+BE106+BF106++BG106+BH106+BI106+BJ106+BK106+BL106+BM106+BN106+BO106+BP106+BQ106+BR106</f>
        <v>988</v>
      </c>
      <c r="BT106" s="10">
        <f t="shared" ref="BT106:BT116" si="47">AN106-BS106</f>
        <v>0</v>
      </c>
      <c r="BU106" s="83"/>
      <c r="BV106" s="84"/>
    </row>
    <row r="107" spans="1:74" ht="15.75" customHeight="1">
      <c r="A107" s="10"/>
      <c r="B107" s="64"/>
      <c r="C107" s="10"/>
      <c r="D107" s="11"/>
      <c r="E107" s="61" t="s">
        <v>103</v>
      </c>
      <c r="F107" s="66" t="s">
        <v>175</v>
      </c>
      <c r="G107" s="68">
        <v>1</v>
      </c>
      <c r="H107" s="10">
        <f t="shared" ref="H107:H116" si="48">988*G107</f>
        <v>988</v>
      </c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>
        <v>988</v>
      </c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>
        <f t="shared" si="45"/>
        <v>988</v>
      </c>
      <c r="AO107" s="10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74"/>
      <c r="BF107" s="11"/>
      <c r="BG107" s="11"/>
      <c r="BH107" s="11"/>
      <c r="BI107" s="11"/>
      <c r="BJ107" s="11"/>
      <c r="BK107" s="11"/>
      <c r="BL107" s="11">
        <v>963</v>
      </c>
      <c r="BM107" s="11"/>
      <c r="BN107" s="11">
        <v>25</v>
      </c>
      <c r="BO107" s="11"/>
      <c r="BP107" s="11"/>
      <c r="BQ107" s="11"/>
      <c r="BR107" s="11"/>
      <c r="BS107" s="79">
        <f t="shared" si="46"/>
        <v>988</v>
      </c>
      <c r="BT107" s="10">
        <f t="shared" si="47"/>
        <v>0</v>
      </c>
      <c r="BU107" s="83"/>
      <c r="BV107" s="84"/>
    </row>
    <row r="108" spans="1:74" ht="15.75" customHeight="1">
      <c r="A108" s="10"/>
      <c r="B108" s="64"/>
      <c r="C108" s="10"/>
      <c r="D108" s="11"/>
      <c r="E108" s="61" t="s">
        <v>104</v>
      </c>
      <c r="F108" s="66" t="s">
        <v>176</v>
      </c>
      <c r="G108" s="68">
        <v>1</v>
      </c>
      <c r="H108" s="10">
        <f t="shared" si="48"/>
        <v>988</v>
      </c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>
        <v>968</v>
      </c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>
        <f t="shared" si="45"/>
        <v>968</v>
      </c>
      <c r="AO108" s="10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74"/>
      <c r="BF108" s="11"/>
      <c r="BG108" s="11"/>
      <c r="BH108" s="11"/>
      <c r="BI108" s="11"/>
      <c r="BJ108" s="11"/>
      <c r="BK108" s="11"/>
      <c r="BL108" s="11">
        <v>976</v>
      </c>
      <c r="BM108" s="11"/>
      <c r="BN108" s="11">
        <v>12</v>
      </c>
      <c r="BO108" s="11"/>
      <c r="BP108" s="11"/>
      <c r="BQ108" s="11"/>
      <c r="BR108" s="11"/>
      <c r="BS108" s="79">
        <f t="shared" si="46"/>
        <v>988</v>
      </c>
      <c r="BT108" s="10">
        <f t="shared" si="47"/>
        <v>-20</v>
      </c>
      <c r="BU108" s="83"/>
      <c r="BV108" s="84"/>
    </row>
    <row r="109" spans="1:74" ht="15.75" customHeight="1">
      <c r="A109" s="10"/>
      <c r="B109" s="64"/>
      <c r="C109" s="10"/>
      <c r="D109" s="11"/>
      <c r="E109" s="61" t="s">
        <v>106</v>
      </c>
      <c r="F109" s="66" t="s">
        <v>177</v>
      </c>
      <c r="G109" s="68">
        <v>1</v>
      </c>
      <c r="H109" s="10">
        <f t="shared" si="48"/>
        <v>988</v>
      </c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>
        <v>973</v>
      </c>
      <c r="AA109" s="10">
        <f>988-973</f>
        <v>15</v>
      </c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>
        <f t="shared" si="45"/>
        <v>988</v>
      </c>
      <c r="AO109" s="10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74"/>
      <c r="BF109" s="11"/>
      <c r="BG109" s="11"/>
      <c r="BH109" s="11"/>
      <c r="BI109" s="11"/>
      <c r="BJ109" s="11"/>
      <c r="BK109" s="11"/>
      <c r="BL109" s="11">
        <v>988</v>
      </c>
      <c r="BM109" s="11"/>
      <c r="BN109" s="11"/>
      <c r="BO109" s="11"/>
      <c r="BP109" s="11"/>
      <c r="BQ109" s="11"/>
      <c r="BR109" s="11"/>
      <c r="BS109" s="79">
        <f t="shared" si="46"/>
        <v>988</v>
      </c>
      <c r="BT109" s="10">
        <f t="shared" si="47"/>
        <v>0</v>
      </c>
      <c r="BU109" s="83"/>
      <c r="BV109" s="84"/>
    </row>
    <row r="110" spans="1:74" ht="15.75" customHeight="1">
      <c r="A110" s="10"/>
      <c r="B110" s="64"/>
      <c r="C110" s="10"/>
      <c r="D110" s="11"/>
      <c r="E110" s="61" t="s">
        <v>108</v>
      </c>
      <c r="F110" s="66" t="s">
        <v>178</v>
      </c>
      <c r="G110" s="68">
        <v>1</v>
      </c>
      <c r="H110" s="10">
        <f t="shared" si="48"/>
        <v>988</v>
      </c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>
        <v>968</v>
      </c>
      <c r="AA110" s="10">
        <f>988-968</f>
        <v>20</v>
      </c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>
        <f t="shared" si="45"/>
        <v>988</v>
      </c>
      <c r="AO110" s="10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74"/>
      <c r="BF110" s="11"/>
      <c r="BG110" s="11"/>
      <c r="BH110" s="11"/>
      <c r="BI110" s="11"/>
      <c r="BJ110" s="11"/>
      <c r="BK110" s="11"/>
      <c r="BL110" s="11">
        <v>972</v>
      </c>
      <c r="BM110" s="11"/>
      <c r="BN110" s="11">
        <v>16</v>
      </c>
      <c r="BO110" s="11"/>
      <c r="BP110" s="11"/>
      <c r="BQ110" s="11"/>
      <c r="BR110" s="11"/>
      <c r="BS110" s="79">
        <f t="shared" si="46"/>
        <v>988</v>
      </c>
      <c r="BT110" s="10">
        <f t="shared" si="47"/>
        <v>0</v>
      </c>
      <c r="BU110" s="83"/>
      <c r="BV110" s="84"/>
    </row>
    <row r="111" spans="1:74" ht="15.75" customHeight="1">
      <c r="A111" s="10"/>
      <c r="B111" s="64"/>
      <c r="C111" s="10"/>
      <c r="D111" s="11"/>
      <c r="E111" s="61" t="s">
        <v>110</v>
      </c>
      <c r="F111" s="66" t="s">
        <v>179</v>
      </c>
      <c r="G111" s="68">
        <v>1</v>
      </c>
      <c r="H111" s="10">
        <f t="shared" si="48"/>
        <v>988</v>
      </c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>
        <v>734</v>
      </c>
      <c r="AA111" s="10">
        <v>187</v>
      </c>
      <c r="AB111" s="10"/>
      <c r="AC111" s="10"/>
      <c r="AD111" s="10"/>
      <c r="AE111" s="10">
        <v>67</v>
      </c>
      <c r="AF111" s="10"/>
      <c r="AG111" s="10"/>
      <c r="AH111" s="10"/>
      <c r="AI111" s="10"/>
      <c r="AJ111" s="10"/>
      <c r="AK111" s="10"/>
      <c r="AL111" s="10"/>
      <c r="AM111" s="10"/>
      <c r="AN111" s="10">
        <f t="shared" si="45"/>
        <v>988</v>
      </c>
      <c r="AO111" s="10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74"/>
      <c r="BF111" s="11"/>
      <c r="BG111" s="11"/>
      <c r="BH111" s="11"/>
      <c r="BI111" s="11"/>
      <c r="BJ111" s="11"/>
      <c r="BK111" s="11"/>
      <c r="BL111" s="11">
        <v>810</v>
      </c>
      <c r="BM111" s="11"/>
      <c r="BN111" s="11">
        <v>178</v>
      </c>
      <c r="BO111" s="11"/>
      <c r="BP111" s="11"/>
      <c r="BQ111" s="11"/>
      <c r="BR111" s="11"/>
      <c r="BS111" s="79">
        <f t="shared" si="46"/>
        <v>988</v>
      </c>
      <c r="BT111" s="10">
        <f t="shared" si="47"/>
        <v>0</v>
      </c>
      <c r="BU111" s="83"/>
      <c r="BV111" s="84"/>
    </row>
    <row r="112" spans="1:74" ht="15.75" customHeight="1">
      <c r="A112" s="10"/>
      <c r="B112" s="64"/>
      <c r="C112" s="10"/>
      <c r="D112" s="11"/>
      <c r="E112" s="61" t="s">
        <v>112</v>
      </c>
      <c r="F112" s="66" t="s">
        <v>180</v>
      </c>
      <c r="G112" s="68">
        <v>2</v>
      </c>
      <c r="H112" s="10">
        <f t="shared" si="48"/>
        <v>1976</v>
      </c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>
        <v>1976</v>
      </c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>
        <f t="shared" si="45"/>
        <v>1976</v>
      </c>
      <c r="AO112" s="10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74"/>
      <c r="BF112" s="11"/>
      <c r="BG112" s="11"/>
      <c r="BH112" s="11"/>
      <c r="BI112" s="11"/>
      <c r="BJ112" s="11"/>
      <c r="BK112" s="11"/>
      <c r="BL112" s="11">
        <v>1402</v>
      </c>
      <c r="BM112" s="11"/>
      <c r="BN112" s="11">
        <v>574</v>
      </c>
      <c r="BO112" s="11"/>
      <c r="BP112" s="11"/>
      <c r="BQ112" s="11"/>
      <c r="BR112" s="11"/>
      <c r="BS112" s="79">
        <f t="shared" si="46"/>
        <v>1976</v>
      </c>
      <c r="BT112" s="10">
        <f t="shared" si="47"/>
        <v>0</v>
      </c>
      <c r="BU112" s="83"/>
      <c r="BV112" s="84"/>
    </row>
    <row r="113" spans="1:74" ht="15.75" customHeight="1">
      <c r="A113" s="10"/>
      <c r="B113" s="64"/>
      <c r="C113" s="10"/>
      <c r="D113" s="11"/>
      <c r="E113" s="61" t="s">
        <v>113</v>
      </c>
      <c r="F113" s="66" t="s">
        <v>181</v>
      </c>
      <c r="G113" s="68">
        <v>2</v>
      </c>
      <c r="H113" s="10">
        <f t="shared" si="48"/>
        <v>1976</v>
      </c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>
        <v>1903</v>
      </c>
      <c r="AA113" s="10">
        <v>73</v>
      </c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>
        <f t="shared" si="45"/>
        <v>1976</v>
      </c>
      <c r="AO113" s="10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74"/>
      <c r="BF113" s="11"/>
      <c r="BG113" s="11"/>
      <c r="BH113" s="11"/>
      <c r="BI113" s="11"/>
      <c r="BJ113" s="11"/>
      <c r="BK113" s="11"/>
      <c r="BL113" s="11">
        <v>1764</v>
      </c>
      <c r="BM113" s="11"/>
      <c r="BN113" s="11">
        <v>212</v>
      </c>
      <c r="BO113" s="11"/>
      <c r="BP113" s="11"/>
      <c r="BQ113" s="11"/>
      <c r="BR113" s="11"/>
      <c r="BS113" s="79">
        <f t="shared" si="46"/>
        <v>1976</v>
      </c>
      <c r="BT113" s="10">
        <f t="shared" si="47"/>
        <v>0</v>
      </c>
      <c r="BU113" s="83"/>
      <c r="BV113" s="84"/>
    </row>
    <row r="114" spans="1:74" ht="15.75" customHeight="1">
      <c r="A114" s="10"/>
      <c r="B114" s="64"/>
      <c r="C114" s="10"/>
      <c r="D114" s="11"/>
      <c r="E114" s="61" t="s">
        <v>115</v>
      </c>
      <c r="F114" s="66" t="s">
        <v>182</v>
      </c>
      <c r="G114" s="68">
        <v>2</v>
      </c>
      <c r="H114" s="10">
        <f t="shared" si="48"/>
        <v>1976</v>
      </c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>
        <v>1976</v>
      </c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>
        <f t="shared" si="45"/>
        <v>1976</v>
      </c>
      <c r="AO114" s="10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74"/>
      <c r="BF114" s="11"/>
      <c r="BG114" s="11"/>
      <c r="BH114" s="11"/>
      <c r="BI114" s="11"/>
      <c r="BJ114" s="11"/>
      <c r="BK114" s="11"/>
      <c r="BL114" s="11">
        <v>1926</v>
      </c>
      <c r="BM114" s="11"/>
      <c r="BN114" s="11">
        <v>50</v>
      </c>
      <c r="BO114" s="11"/>
      <c r="BP114" s="11"/>
      <c r="BQ114" s="11"/>
      <c r="BR114" s="11"/>
      <c r="BS114" s="79">
        <f t="shared" si="46"/>
        <v>1976</v>
      </c>
      <c r="BT114" s="10">
        <f t="shared" si="47"/>
        <v>0</v>
      </c>
      <c r="BU114" s="83"/>
      <c r="BV114" s="84"/>
    </row>
    <row r="115" spans="1:74" ht="15.75" customHeight="1">
      <c r="A115" s="10"/>
      <c r="B115" s="64"/>
      <c r="C115" s="10"/>
      <c r="D115" s="11"/>
      <c r="E115" s="61" t="s">
        <v>117</v>
      </c>
      <c r="F115" s="66" t="s">
        <v>183</v>
      </c>
      <c r="G115" s="68">
        <v>1</v>
      </c>
      <c r="H115" s="10">
        <f t="shared" si="48"/>
        <v>988</v>
      </c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>
        <v>988</v>
      </c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>
        <f t="shared" si="45"/>
        <v>988</v>
      </c>
      <c r="AO115" s="10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74"/>
      <c r="BF115" s="11"/>
      <c r="BG115" s="11"/>
      <c r="BH115" s="11"/>
      <c r="BI115" s="11"/>
      <c r="BJ115" s="11"/>
      <c r="BK115" s="11"/>
      <c r="BL115" s="11">
        <v>885</v>
      </c>
      <c r="BM115" s="11"/>
      <c r="BN115" s="11">
        <v>103</v>
      </c>
      <c r="BO115" s="11"/>
      <c r="BP115" s="11"/>
      <c r="BQ115" s="11"/>
      <c r="BR115" s="11"/>
      <c r="BS115" s="79">
        <f t="shared" si="46"/>
        <v>988</v>
      </c>
      <c r="BT115" s="10">
        <f t="shared" si="47"/>
        <v>0</v>
      </c>
      <c r="BU115" s="83"/>
      <c r="BV115" s="84"/>
    </row>
    <row r="116" spans="1:74" ht="16.5" customHeight="1">
      <c r="A116" s="58"/>
      <c r="B116" s="70"/>
      <c r="C116" s="58"/>
      <c r="D116" s="60"/>
      <c r="E116" s="61" t="s">
        <v>119</v>
      </c>
      <c r="F116" s="71" t="s">
        <v>184</v>
      </c>
      <c r="G116" s="63">
        <v>1</v>
      </c>
      <c r="H116" s="58">
        <f t="shared" si="48"/>
        <v>988</v>
      </c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>
        <v>970</v>
      </c>
      <c r="AA116" s="58">
        <v>18</v>
      </c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>
        <f t="shared" si="45"/>
        <v>988</v>
      </c>
      <c r="AO116" s="58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73"/>
      <c r="BF116" s="60"/>
      <c r="BG116" s="60"/>
      <c r="BH116" s="60"/>
      <c r="BI116" s="60"/>
      <c r="BJ116" s="60"/>
      <c r="BK116" s="60"/>
      <c r="BL116" s="60">
        <v>745</v>
      </c>
      <c r="BM116" s="60"/>
      <c r="BN116" s="60">
        <v>243</v>
      </c>
      <c r="BO116" s="60"/>
      <c r="BP116" s="60"/>
      <c r="BQ116" s="60"/>
      <c r="BR116" s="60"/>
      <c r="BS116" s="77">
        <f t="shared" si="46"/>
        <v>988</v>
      </c>
      <c r="BT116" s="58">
        <f t="shared" si="47"/>
        <v>0</v>
      </c>
      <c r="BU116" s="81"/>
      <c r="BV116" s="82"/>
    </row>
    <row r="117" spans="1:74" s="13" customFormat="1">
      <c r="B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44"/>
    </row>
    <row r="118" spans="1:74" ht="16.5" customHeight="1">
      <c r="A118" s="58"/>
      <c r="B118" s="70"/>
      <c r="C118" s="1">
        <v>32011091901</v>
      </c>
      <c r="D118" s="58" t="s">
        <v>68</v>
      </c>
      <c r="E118" s="61" t="s">
        <v>69</v>
      </c>
      <c r="F118" s="62" t="s">
        <v>185</v>
      </c>
      <c r="G118" s="63">
        <v>1</v>
      </c>
      <c r="H118" s="58">
        <f>846*G118</f>
        <v>846</v>
      </c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>
        <v>841</v>
      </c>
      <c r="AC118" s="58">
        <v>5</v>
      </c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>
        <f t="shared" si="45"/>
        <v>846</v>
      </c>
      <c r="AO118" s="58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/>
      <c r="BD118" s="60"/>
      <c r="BE118" s="73"/>
      <c r="BF118" s="60"/>
      <c r="BG118" s="60"/>
      <c r="BH118" s="60"/>
      <c r="BI118" s="60"/>
      <c r="BJ118" s="60">
        <v>808</v>
      </c>
      <c r="BK118" s="60"/>
      <c r="BL118" s="60"/>
      <c r="BM118" s="60"/>
      <c r="BN118" s="60"/>
      <c r="BO118" s="60"/>
      <c r="BP118" s="60"/>
      <c r="BQ118" s="60"/>
      <c r="BR118" s="60"/>
      <c r="BS118" s="77">
        <f t="shared" ref="BS118:BS123" si="49">AO118+AP118+AQ118+AR118+AS118+AT118+AU118+AV118+AW118+AX118+AY118+AZ118+BA118+BB118+BC118+BD118+BE118+BF118++BG118+BH118+BI118+BJ118+BK118+BL118+BM118+BN118+BO118+BP118+BQ118+BR118</f>
        <v>808</v>
      </c>
      <c r="BT118" s="58">
        <f t="shared" ref="BT118:BT123" si="50">AN118-BS118</f>
        <v>38</v>
      </c>
      <c r="BU118" s="81"/>
      <c r="BV118" s="82"/>
    </row>
    <row r="119" spans="1:74" ht="16.5" customHeight="1">
      <c r="A119" s="58"/>
      <c r="B119" s="70"/>
      <c r="C119" s="58"/>
      <c r="D119" s="60"/>
      <c r="E119" s="61" t="s">
        <v>71</v>
      </c>
      <c r="F119" s="62" t="s">
        <v>186</v>
      </c>
      <c r="G119" s="63">
        <v>1</v>
      </c>
      <c r="H119" s="58">
        <f t="shared" ref="H119:H123" si="51">846*G119</f>
        <v>846</v>
      </c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>
        <v>846</v>
      </c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>
        <f t="shared" si="45"/>
        <v>846</v>
      </c>
      <c r="AO119" s="58"/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73"/>
      <c r="BF119" s="60"/>
      <c r="BG119" s="60"/>
      <c r="BH119" s="60"/>
      <c r="BI119" s="60"/>
      <c r="BJ119" s="60">
        <v>834</v>
      </c>
      <c r="BK119" s="60"/>
      <c r="BL119" s="60"/>
      <c r="BM119" s="60"/>
      <c r="BN119" s="60"/>
      <c r="BO119" s="60"/>
      <c r="BP119" s="60"/>
      <c r="BQ119" s="60"/>
      <c r="BR119" s="60"/>
      <c r="BS119" s="77">
        <f t="shared" si="49"/>
        <v>834</v>
      </c>
      <c r="BT119" s="58">
        <f t="shared" si="50"/>
        <v>12</v>
      </c>
      <c r="BU119" s="81"/>
      <c r="BV119" s="82"/>
    </row>
    <row r="120" spans="1:74" ht="16.5" customHeight="1">
      <c r="A120" s="58"/>
      <c r="B120" s="70"/>
      <c r="C120" s="58"/>
      <c r="D120" s="60"/>
      <c r="E120" s="61" t="s">
        <v>73</v>
      </c>
      <c r="F120" s="62" t="s">
        <v>187</v>
      </c>
      <c r="G120" s="63">
        <v>1</v>
      </c>
      <c r="H120" s="58">
        <f t="shared" si="51"/>
        <v>846</v>
      </c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>
        <v>846</v>
      </c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>
        <f t="shared" si="45"/>
        <v>846</v>
      </c>
      <c r="AO120" s="58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73"/>
      <c r="BF120" s="60"/>
      <c r="BG120" s="60"/>
      <c r="BH120" s="60"/>
      <c r="BI120" s="60"/>
      <c r="BJ120" s="60">
        <v>717</v>
      </c>
      <c r="BK120" s="60"/>
      <c r="BL120" s="60"/>
      <c r="BM120" s="60"/>
      <c r="BN120" s="60"/>
      <c r="BO120" s="60"/>
      <c r="BP120" s="60"/>
      <c r="BQ120" s="60"/>
      <c r="BR120" s="60"/>
      <c r="BS120" s="77">
        <f t="shared" si="49"/>
        <v>717</v>
      </c>
      <c r="BT120" s="58">
        <f t="shared" si="50"/>
        <v>129</v>
      </c>
      <c r="BU120" s="81"/>
      <c r="BV120" s="82"/>
    </row>
    <row r="121" spans="1:74" ht="16.5" customHeight="1">
      <c r="A121" s="58"/>
      <c r="B121" s="70"/>
      <c r="C121" s="58"/>
      <c r="D121" s="60"/>
      <c r="E121" s="61" t="s">
        <v>75</v>
      </c>
      <c r="F121" s="62" t="s">
        <v>188</v>
      </c>
      <c r="G121" s="63">
        <v>2</v>
      </c>
      <c r="H121" s="58">
        <f t="shared" si="51"/>
        <v>1692</v>
      </c>
      <c r="I121" s="58">
        <v>846</v>
      </c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>
        <v>846</v>
      </c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>
        <f t="shared" si="45"/>
        <v>1692</v>
      </c>
      <c r="AO121" s="58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73"/>
      <c r="BF121" s="60"/>
      <c r="BG121" s="60"/>
      <c r="BH121" s="60"/>
      <c r="BI121" s="60"/>
      <c r="BJ121" s="60">
        <v>787</v>
      </c>
      <c r="BK121" s="60"/>
      <c r="BL121" s="60"/>
      <c r="BM121" s="60"/>
      <c r="BN121" s="60"/>
      <c r="BO121" s="60"/>
      <c r="BP121" s="60"/>
      <c r="BQ121" s="60"/>
      <c r="BR121" s="60"/>
      <c r="BS121" s="77">
        <f t="shared" si="49"/>
        <v>787</v>
      </c>
      <c r="BT121" s="58">
        <f t="shared" si="50"/>
        <v>905</v>
      </c>
      <c r="BU121" s="81"/>
      <c r="BV121" s="82"/>
    </row>
    <row r="122" spans="1:74" ht="16.5" customHeight="1">
      <c r="A122" s="58"/>
      <c r="B122" s="70"/>
      <c r="C122" s="58"/>
      <c r="D122" s="60"/>
      <c r="E122" s="61" t="s">
        <v>77</v>
      </c>
      <c r="F122" s="62" t="s">
        <v>189</v>
      </c>
      <c r="G122" s="63">
        <v>2</v>
      </c>
      <c r="H122" s="58">
        <f t="shared" si="51"/>
        <v>1692</v>
      </c>
      <c r="I122" s="58">
        <v>846</v>
      </c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>
        <v>501</v>
      </c>
      <c r="AC122" s="58">
        <v>345</v>
      </c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>
        <f t="shared" si="45"/>
        <v>1692</v>
      </c>
      <c r="AO122" s="58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73"/>
      <c r="BF122" s="60"/>
      <c r="BG122" s="60"/>
      <c r="BH122" s="60"/>
      <c r="BI122" s="60"/>
      <c r="BJ122" s="60">
        <v>633</v>
      </c>
      <c r="BK122" s="60"/>
      <c r="BL122" s="60"/>
      <c r="BM122" s="60"/>
      <c r="BN122" s="60"/>
      <c r="BO122" s="60"/>
      <c r="BP122" s="60"/>
      <c r="BQ122" s="60"/>
      <c r="BR122" s="60"/>
      <c r="BS122" s="77">
        <f t="shared" si="49"/>
        <v>633</v>
      </c>
      <c r="BT122" s="58">
        <f t="shared" si="50"/>
        <v>1059</v>
      </c>
      <c r="BU122" s="81"/>
      <c r="BV122" s="82"/>
    </row>
    <row r="123" spans="1:74" ht="16.5" customHeight="1">
      <c r="A123" s="58"/>
      <c r="B123" s="70"/>
      <c r="C123" s="58"/>
      <c r="D123" s="60"/>
      <c r="E123" s="61" t="s">
        <v>79</v>
      </c>
      <c r="F123" s="62" t="s">
        <v>190</v>
      </c>
      <c r="G123" s="63">
        <v>1</v>
      </c>
      <c r="H123" s="58">
        <f t="shared" si="51"/>
        <v>846</v>
      </c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>
        <v>550</v>
      </c>
      <c r="AC123" s="58">
        <v>296</v>
      </c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>
        <f t="shared" si="45"/>
        <v>846</v>
      </c>
      <c r="AO123" s="58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  <c r="BD123" s="60"/>
      <c r="BE123" s="73"/>
      <c r="BF123" s="60"/>
      <c r="BG123" s="60"/>
      <c r="BH123" s="60"/>
      <c r="BI123" s="60"/>
      <c r="BJ123" s="60">
        <v>724</v>
      </c>
      <c r="BK123" s="60"/>
      <c r="BL123" s="60"/>
      <c r="BM123" s="60"/>
      <c r="BN123" s="60"/>
      <c r="BO123" s="60"/>
      <c r="BP123" s="60"/>
      <c r="BQ123" s="60"/>
      <c r="BR123" s="60"/>
      <c r="BS123" s="77">
        <f t="shared" si="49"/>
        <v>724</v>
      </c>
      <c r="BT123" s="58">
        <f t="shared" si="50"/>
        <v>122</v>
      </c>
      <c r="BU123" s="81"/>
      <c r="BV123" s="82"/>
    </row>
    <row r="124" spans="1:74" s="13" customFormat="1">
      <c r="B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44"/>
    </row>
    <row r="125" spans="1:74" s="10" customFormat="1" ht="16.5" customHeight="1">
      <c r="B125" s="59" t="s">
        <v>191</v>
      </c>
      <c r="C125" s="10">
        <v>32011091703</v>
      </c>
      <c r="D125" s="11" t="s">
        <v>192</v>
      </c>
      <c r="E125" s="61" t="s">
        <v>193</v>
      </c>
      <c r="F125" s="62" t="s">
        <v>194</v>
      </c>
      <c r="G125" s="68">
        <v>2</v>
      </c>
      <c r="H125" s="10">
        <f>640*G125</f>
        <v>1280</v>
      </c>
      <c r="AI125" s="10">
        <f>1280-1228</f>
        <v>52</v>
      </c>
      <c r="AM125" s="10">
        <v>1228</v>
      </c>
      <c r="AN125" s="10">
        <f t="shared" ref="AN125:AN149" si="52">SUM(I125:AM125)</f>
        <v>1280</v>
      </c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74"/>
      <c r="BF125" s="11"/>
      <c r="BG125" s="11"/>
      <c r="BH125" s="11"/>
      <c r="BI125" s="11"/>
      <c r="BJ125" s="11"/>
      <c r="BK125" s="11"/>
      <c r="BL125" s="11"/>
      <c r="BM125" s="11"/>
      <c r="BN125" s="11">
        <f>638+640</f>
        <v>1278</v>
      </c>
      <c r="BO125" s="11"/>
      <c r="BP125" s="11"/>
      <c r="BQ125" s="11"/>
      <c r="BR125" s="11"/>
      <c r="BS125" s="79">
        <f t="shared" ref="BS125:BS130" si="53">AO125+AP125+AQ125+AR125+AS125+AT125+AU125+AV125+AW125+AX125+AY125+AZ125+BA125+BB125+BC125+BD125+BE125+BF125++BG125+BH125+BI125+BJ125+BK125+BL125+BM125+BN125+BO125+BP125+BQ125+BR125</f>
        <v>1278</v>
      </c>
      <c r="BT125" s="10">
        <f t="shared" ref="BT125:BT130" si="54">AN125-BS125</f>
        <v>2</v>
      </c>
      <c r="BU125" s="83"/>
      <c r="BV125" s="84"/>
    </row>
    <row r="126" spans="1:74" s="10" customFormat="1" ht="16.5" customHeight="1">
      <c r="B126" s="64"/>
      <c r="D126" s="11"/>
      <c r="E126" s="61" t="s">
        <v>195</v>
      </c>
      <c r="F126" s="62" t="s">
        <v>196</v>
      </c>
      <c r="G126" s="68">
        <v>1</v>
      </c>
      <c r="H126" s="10">
        <f t="shared" ref="H126:H130" si="55">640*G126</f>
        <v>640</v>
      </c>
      <c r="AI126" s="10">
        <f>640-614</f>
        <v>26</v>
      </c>
      <c r="AM126" s="10">
        <v>614</v>
      </c>
      <c r="AN126" s="10">
        <f t="shared" si="52"/>
        <v>640</v>
      </c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74"/>
      <c r="BF126" s="11"/>
      <c r="BG126" s="11"/>
      <c r="BH126" s="11"/>
      <c r="BI126" s="11"/>
      <c r="BJ126" s="11"/>
      <c r="BK126" s="11"/>
      <c r="BL126" s="11"/>
      <c r="BM126" s="11"/>
      <c r="BN126" s="11">
        <v>491</v>
      </c>
      <c r="BO126" s="11"/>
      <c r="BP126" s="11"/>
      <c r="BQ126" s="11"/>
      <c r="BR126" s="11"/>
      <c r="BS126" s="79">
        <f t="shared" si="53"/>
        <v>491</v>
      </c>
      <c r="BT126" s="10">
        <f t="shared" si="54"/>
        <v>149</v>
      </c>
      <c r="BU126" s="83"/>
      <c r="BV126" s="84"/>
    </row>
    <row r="127" spans="1:74" s="10" customFormat="1" ht="16.5" customHeight="1">
      <c r="B127" s="64"/>
      <c r="D127" s="11"/>
      <c r="E127" s="61" t="s">
        <v>197</v>
      </c>
      <c r="F127" s="62" t="s">
        <v>198</v>
      </c>
      <c r="G127" s="68">
        <v>2</v>
      </c>
      <c r="H127" s="10">
        <f t="shared" si="55"/>
        <v>1280</v>
      </c>
      <c r="AI127" s="10">
        <f>1280-1228</f>
        <v>52</v>
      </c>
      <c r="AM127" s="10">
        <v>1228</v>
      </c>
      <c r="AN127" s="10">
        <f t="shared" si="52"/>
        <v>1280</v>
      </c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74"/>
      <c r="BF127" s="11"/>
      <c r="BG127" s="11"/>
      <c r="BH127" s="11"/>
      <c r="BI127" s="11"/>
      <c r="BJ127" s="11"/>
      <c r="BK127" s="11"/>
      <c r="BL127" s="11"/>
      <c r="BM127" s="11"/>
      <c r="BN127" s="11">
        <f>571+539</f>
        <v>1110</v>
      </c>
      <c r="BO127" s="11"/>
      <c r="BP127" s="11"/>
      <c r="BQ127" s="11"/>
      <c r="BR127" s="11"/>
      <c r="BS127" s="79">
        <f t="shared" si="53"/>
        <v>1110</v>
      </c>
      <c r="BT127" s="10">
        <f t="shared" si="54"/>
        <v>170</v>
      </c>
      <c r="BU127" s="83"/>
      <c r="BV127" s="84"/>
    </row>
    <row r="128" spans="1:74" s="10" customFormat="1" ht="16.5" customHeight="1">
      <c r="B128" s="64"/>
      <c r="D128" s="11"/>
      <c r="E128" s="61" t="s">
        <v>199</v>
      </c>
      <c r="F128" s="62" t="s">
        <v>200</v>
      </c>
      <c r="G128" s="68">
        <v>1</v>
      </c>
      <c r="H128" s="10">
        <f t="shared" si="55"/>
        <v>640</v>
      </c>
      <c r="AI128" s="10">
        <f>640-614</f>
        <v>26</v>
      </c>
      <c r="AM128" s="10">
        <v>614</v>
      </c>
      <c r="AN128" s="10">
        <f t="shared" si="52"/>
        <v>640</v>
      </c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74"/>
      <c r="BF128" s="11"/>
      <c r="BG128" s="11"/>
      <c r="BH128" s="11"/>
      <c r="BI128" s="11"/>
      <c r="BJ128" s="11"/>
      <c r="BK128" s="11"/>
      <c r="BL128" s="11"/>
      <c r="BM128" s="11"/>
      <c r="BN128" s="11">
        <v>350</v>
      </c>
      <c r="BO128" s="11"/>
      <c r="BP128" s="11"/>
      <c r="BQ128" s="11"/>
      <c r="BR128" s="11"/>
      <c r="BS128" s="79">
        <f t="shared" si="53"/>
        <v>350</v>
      </c>
      <c r="BT128" s="10">
        <f t="shared" si="54"/>
        <v>290</v>
      </c>
      <c r="BU128" s="83"/>
      <c r="BV128" s="84"/>
    </row>
    <row r="129" spans="2:74" s="10" customFormat="1" ht="16.5" customHeight="1">
      <c r="B129" s="64"/>
      <c r="D129" s="11"/>
      <c r="E129" s="61" t="s">
        <v>201</v>
      </c>
      <c r="F129" s="62" t="s">
        <v>202</v>
      </c>
      <c r="G129" s="68">
        <v>1</v>
      </c>
      <c r="H129" s="10">
        <f t="shared" si="55"/>
        <v>640</v>
      </c>
      <c r="AI129" s="10">
        <f>640-614</f>
        <v>26</v>
      </c>
      <c r="AM129" s="10">
        <v>614</v>
      </c>
      <c r="AN129" s="10">
        <f t="shared" si="52"/>
        <v>640</v>
      </c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74"/>
      <c r="BF129" s="11"/>
      <c r="BG129" s="11"/>
      <c r="BH129" s="11"/>
      <c r="BI129" s="11"/>
      <c r="BJ129" s="11"/>
      <c r="BK129" s="11"/>
      <c r="BL129" s="11"/>
      <c r="BM129" s="11"/>
      <c r="BN129" s="11">
        <v>300</v>
      </c>
      <c r="BO129" s="11"/>
      <c r="BP129" s="11"/>
      <c r="BQ129" s="11"/>
      <c r="BR129" s="11"/>
      <c r="BS129" s="79">
        <f t="shared" si="53"/>
        <v>300</v>
      </c>
      <c r="BT129" s="10">
        <f t="shared" si="54"/>
        <v>340</v>
      </c>
      <c r="BU129" s="83"/>
      <c r="BV129" s="84"/>
    </row>
    <row r="130" spans="2:74" s="10" customFormat="1" ht="16.5" customHeight="1">
      <c r="B130" s="64"/>
      <c r="D130" s="11"/>
      <c r="E130" s="61" t="s">
        <v>203</v>
      </c>
      <c r="F130" s="62" t="s">
        <v>204</v>
      </c>
      <c r="G130" s="68">
        <v>1</v>
      </c>
      <c r="H130" s="10">
        <f t="shared" si="55"/>
        <v>640</v>
      </c>
      <c r="AI130" s="10">
        <f>640-614</f>
        <v>26</v>
      </c>
      <c r="AM130" s="10">
        <v>614</v>
      </c>
      <c r="AN130" s="10">
        <f t="shared" si="52"/>
        <v>640</v>
      </c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74"/>
      <c r="BF130" s="11"/>
      <c r="BG130" s="11"/>
      <c r="BH130" s="11"/>
      <c r="BI130" s="11"/>
      <c r="BJ130" s="11"/>
      <c r="BK130" s="11"/>
      <c r="BL130" s="11"/>
      <c r="BM130" s="11"/>
      <c r="BN130" s="11">
        <v>640</v>
      </c>
      <c r="BO130" s="11"/>
      <c r="BP130" s="11"/>
      <c r="BQ130" s="11"/>
      <c r="BR130" s="11"/>
      <c r="BS130" s="79">
        <f t="shared" si="53"/>
        <v>640</v>
      </c>
      <c r="BT130" s="10">
        <f t="shared" si="54"/>
        <v>0</v>
      </c>
      <c r="BU130" s="83"/>
      <c r="BV130" s="84"/>
    </row>
    <row r="131" spans="2:74" s="13" customFormat="1">
      <c r="B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44"/>
    </row>
    <row r="132" spans="2:74" s="10" customFormat="1" ht="16.5" customHeight="1">
      <c r="B132" s="59" t="s">
        <v>205</v>
      </c>
      <c r="C132" s="10">
        <v>32011092304</v>
      </c>
      <c r="D132" s="11" t="s">
        <v>206</v>
      </c>
      <c r="E132" s="61" t="s">
        <v>207</v>
      </c>
      <c r="F132" s="85" t="s">
        <v>208</v>
      </c>
      <c r="G132" s="68">
        <v>1</v>
      </c>
      <c r="H132" s="10">
        <f>729*G132</f>
        <v>729</v>
      </c>
      <c r="AI132" s="10">
        <v>708</v>
      </c>
      <c r="AN132" s="10">
        <f t="shared" si="52"/>
        <v>708</v>
      </c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74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79">
        <f t="shared" ref="BS132:BS136" si="56">AO132+AP132+AQ132+AR132+AS132+AT132+AU132+AV132+AW132+AX132+AY132+AZ132+BA132+BB132+BC132+BD132+BE132+BF132++BG132+BH132+BI132+BJ132+BK132+BL132+BM132+BN132+BO132+BP132+BQ132+BR132</f>
        <v>0</v>
      </c>
      <c r="BT132" s="10">
        <f t="shared" ref="BT132:BT136" si="57">AN132-BS132</f>
        <v>708</v>
      </c>
      <c r="BU132" s="83"/>
      <c r="BV132" s="84"/>
    </row>
    <row r="133" spans="2:74" s="10" customFormat="1" ht="16.5" customHeight="1">
      <c r="B133" s="64"/>
      <c r="D133" s="11"/>
      <c r="E133" s="61" t="s">
        <v>209</v>
      </c>
      <c r="F133" s="85" t="s">
        <v>210</v>
      </c>
      <c r="G133" s="68">
        <v>1</v>
      </c>
      <c r="H133" s="10">
        <f t="shared" ref="H133:H142" si="58">729*G133</f>
        <v>729</v>
      </c>
      <c r="AI133" s="10">
        <v>729</v>
      </c>
      <c r="AN133" s="10">
        <f t="shared" si="52"/>
        <v>729</v>
      </c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74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79">
        <f t="shared" si="56"/>
        <v>0</v>
      </c>
      <c r="BT133" s="10">
        <f t="shared" si="57"/>
        <v>729</v>
      </c>
      <c r="BU133" s="83"/>
      <c r="BV133" s="84"/>
    </row>
    <row r="134" spans="2:74" s="10" customFormat="1" ht="16.5" customHeight="1">
      <c r="B134" s="64"/>
      <c r="D134" s="11"/>
      <c r="E134" s="61" t="s">
        <v>211</v>
      </c>
      <c r="F134" s="85" t="s">
        <v>212</v>
      </c>
      <c r="G134" s="68">
        <v>2</v>
      </c>
      <c r="H134" s="10">
        <f t="shared" si="58"/>
        <v>1458</v>
      </c>
      <c r="AI134" s="10">
        <v>1458</v>
      </c>
      <c r="AN134" s="10">
        <f t="shared" si="52"/>
        <v>1458</v>
      </c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74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79">
        <f t="shared" si="56"/>
        <v>0</v>
      </c>
      <c r="BT134" s="10">
        <f t="shared" si="57"/>
        <v>1458</v>
      </c>
      <c r="BU134" s="83"/>
      <c r="BV134" s="84"/>
    </row>
    <row r="135" spans="2:74" s="10" customFormat="1" ht="16.5" customHeight="1">
      <c r="B135" s="64"/>
      <c r="D135" s="11"/>
      <c r="E135" s="61" t="s">
        <v>213</v>
      </c>
      <c r="F135" s="85" t="s">
        <v>214</v>
      </c>
      <c r="G135" s="68">
        <v>2</v>
      </c>
      <c r="H135" s="10">
        <f t="shared" si="58"/>
        <v>1458</v>
      </c>
      <c r="AI135" s="10">
        <v>1458</v>
      </c>
      <c r="AN135" s="10">
        <f t="shared" si="52"/>
        <v>1458</v>
      </c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74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79">
        <f t="shared" si="56"/>
        <v>0</v>
      </c>
      <c r="BT135" s="10">
        <f t="shared" si="57"/>
        <v>1458</v>
      </c>
      <c r="BU135" s="83"/>
      <c r="BV135" s="84"/>
    </row>
    <row r="136" spans="2:74" s="10" customFormat="1" ht="16.5" customHeight="1">
      <c r="B136" s="64"/>
      <c r="D136" s="11"/>
      <c r="E136" s="61" t="s">
        <v>215</v>
      </c>
      <c r="F136" s="85" t="s">
        <v>216</v>
      </c>
      <c r="G136" s="68">
        <v>3</v>
      </c>
      <c r="H136" s="10">
        <f t="shared" si="58"/>
        <v>2187</v>
      </c>
      <c r="AI136" s="10">
        <v>2187</v>
      </c>
      <c r="AN136" s="10">
        <f t="shared" si="52"/>
        <v>2187</v>
      </c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74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79">
        <f t="shared" si="56"/>
        <v>0</v>
      </c>
      <c r="BT136" s="10">
        <f t="shared" si="57"/>
        <v>2187</v>
      </c>
      <c r="BU136" s="83"/>
      <c r="BV136" s="84"/>
    </row>
    <row r="137" spans="2:74" s="10" customFormat="1" ht="16.5" customHeight="1">
      <c r="B137" s="64"/>
      <c r="D137" s="11"/>
      <c r="E137" s="61" t="s">
        <v>217</v>
      </c>
      <c r="F137" s="85" t="s">
        <v>218</v>
      </c>
      <c r="G137" s="68">
        <v>3</v>
      </c>
      <c r="H137" s="10">
        <f t="shared" si="58"/>
        <v>2187</v>
      </c>
      <c r="AI137" s="10">
        <v>2187</v>
      </c>
      <c r="AN137" s="10">
        <f t="shared" si="52"/>
        <v>2187</v>
      </c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74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79">
        <f t="shared" ref="BS137:BS142" si="59">AO137+AP137+AQ137+AR137+AS137+AT137+AU137+AV137+AW137+AX137+AY137+AZ137+BA137+BB137+BC137+BD137+BE137+BF137++BG137+BH137+BI137+BJ137+BK137+BL137+BM137+BN137+BO137+BP137+BQ137+BR137</f>
        <v>0</v>
      </c>
      <c r="BT137" s="10">
        <f t="shared" ref="BT137:BT142" si="60">AN137-BS137</f>
        <v>2187</v>
      </c>
      <c r="BU137" s="83"/>
      <c r="BV137" s="84"/>
    </row>
    <row r="138" spans="2:74" s="10" customFormat="1" ht="16.5" customHeight="1">
      <c r="B138" s="64"/>
      <c r="D138" s="11"/>
      <c r="E138" s="61" t="s">
        <v>219</v>
      </c>
      <c r="F138" s="85" t="s">
        <v>220</v>
      </c>
      <c r="G138" s="68">
        <v>1</v>
      </c>
      <c r="H138" s="10">
        <f t="shared" si="58"/>
        <v>729</v>
      </c>
      <c r="AI138" s="10">
        <v>729</v>
      </c>
      <c r="AN138" s="10">
        <f t="shared" si="52"/>
        <v>729</v>
      </c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74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79">
        <f t="shared" si="59"/>
        <v>0</v>
      </c>
      <c r="BT138" s="10">
        <f t="shared" si="60"/>
        <v>729</v>
      </c>
      <c r="BU138" s="83"/>
      <c r="BV138" s="84"/>
    </row>
    <row r="139" spans="2:74" s="10" customFormat="1" ht="16.5" customHeight="1">
      <c r="B139" s="64"/>
      <c r="D139" s="11"/>
      <c r="E139" s="61" t="s">
        <v>221</v>
      </c>
      <c r="F139" s="85" t="s">
        <v>222</v>
      </c>
      <c r="G139" s="68">
        <v>1</v>
      </c>
      <c r="H139" s="10">
        <f t="shared" si="58"/>
        <v>729</v>
      </c>
      <c r="AI139" s="10">
        <v>729</v>
      </c>
      <c r="AN139" s="10">
        <f t="shared" si="52"/>
        <v>729</v>
      </c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74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79">
        <f t="shared" si="59"/>
        <v>0</v>
      </c>
      <c r="BT139" s="10">
        <f t="shared" si="60"/>
        <v>729</v>
      </c>
      <c r="BU139" s="83"/>
      <c r="BV139" s="84"/>
    </row>
    <row r="140" spans="2:74" s="10" customFormat="1" ht="16.5" customHeight="1">
      <c r="B140" s="64"/>
      <c r="D140" s="11"/>
      <c r="E140" s="61" t="s">
        <v>223</v>
      </c>
      <c r="F140" s="85" t="s">
        <v>224</v>
      </c>
      <c r="G140" s="68">
        <v>1</v>
      </c>
      <c r="H140" s="10">
        <f t="shared" si="58"/>
        <v>729</v>
      </c>
      <c r="AI140" s="10">
        <v>729</v>
      </c>
      <c r="AN140" s="10">
        <f t="shared" si="52"/>
        <v>729</v>
      </c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74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79">
        <f t="shared" si="59"/>
        <v>0</v>
      </c>
      <c r="BT140" s="10">
        <f t="shared" si="60"/>
        <v>729</v>
      </c>
      <c r="BU140" s="83"/>
      <c r="BV140" s="84"/>
    </row>
    <row r="141" spans="2:74" s="10" customFormat="1" ht="16.5" customHeight="1">
      <c r="B141" s="64"/>
      <c r="D141" s="11"/>
      <c r="E141" s="61" t="s">
        <v>225</v>
      </c>
      <c r="F141" s="85" t="s">
        <v>226</v>
      </c>
      <c r="G141" s="68">
        <v>1</v>
      </c>
      <c r="H141" s="10">
        <f t="shared" si="58"/>
        <v>729</v>
      </c>
      <c r="AI141" s="10">
        <v>729</v>
      </c>
      <c r="AN141" s="10">
        <f t="shared" si="52"/>
        <v>729</v>
      </c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74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79">
        <f t="shared" si="59"/>
        <v>0</v>
      </c>
      <c r="BT141" s="10">
        <f t="shared" si="60"/>
        <v>729</v>
      </c>
      <c r="BU141" s="83"/>
      <c r="BV141" s="84"/>
    </row>
    <row r="142" spans="2:74" s="10" customFormat="1" ht="16.5" customHeight="1">
      <c r="B142" s="64"/>
      <c r="D142" s="11"/>
      <c r="E142" s="61" t="s">
        <v>227</v>
      </c>
      <c r="F142" s="85" t="s">
        <v>228</v>
      </c>
      <c r="G142" s="68">
        <v>1</v>
      </c>
      <c r="H142" s="10">
        <f t="shared" si="58"/>
        <v>729</v>
      </c>
      <c r="AI142" s="10">
        <v>729</v>
      </c>
      <c r="AN142" s="10">
        <f t="shared" si="52"/>
        <v>729</v>
      </c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74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79">
        <f t="shared" si="59"/>
        <v>0</v>
      </c>
      <c r="BT142" s="10">
        <f t="shared" si="60"/>
        <v>729</v>
      </c>
      <c r="BU142" s="83"/>
      <c r="BV142" s="84"/>
    </row>
    <row r="143" spans="2:74" s="13" customFormat="1" ht="16.5" customHeight="1">
      <c r="B143" s="26"/>
      <c r="D143" s="30"/>
      <c r="E143" s="28"/>
      <c r="F143" s="69"/>
      <c r="G143" s="2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55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44"/>
      <c r="BU143" s="48"/>
      <c r="BV143" s="33"/>
    </row>
    <row r="144" spans="2:74" s="10" customFormat="1" ht="16.5" customHeight="1">
      <c r="B144" s="64"/>
      <c r="D144" s="11" t="s">
        <v>82</v>
      </c>
      <c r="E144" s="61" t="s">
        <v>229</v>
      </c>
      <c r="F144" s="62" t="s">
        <v>230</v>
      </c>
      <c r="G144" s="68">
        <v>1</v>
      </c>
      <c r="H144" s="10">
        <f>482*G144</f>
        <v>482</v>
      </c>
      <c r="AE144" s="10">
        <v>102</v>
      </c>
      <c r="AF144" s="10">
        <v>216</v>
      </c>
      <c r="AG144" s="10">
        <v>60</v>
      </c>
      <c r="AN144" s="10">
        <f t="shared" si="52"/>
        <v>378</v>
      </c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74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79">
        <f t="shared" ref="BS144:BS149" si="61">AO144+AP144+AQ144+AR144+AS144+AT144+AU144+AV144+AW144+AX144+AY144+AZ144+BA144+BB144+BC144+BD144+BE144+BF144++BG144+BH144+BI144+BJ144+BK144+BL144+BM144+BN144+BO144+BP144+BQ144+BR144</f>
        <v>0</v>
      </c>
      <c r="BT144" s="10">
        <f t="shared" ref="BT144:BT149" si="62">AN144-BS144</f>
        <v>378</v>
      </c>
      <c r="BU144" s="83"/>
      <c r="BV144" s="84"/>
    </row>
    <row r="145" spans="2:74" s="10" customFormat="1" ht="16.5" customHeight="1">
      <c r="B145" s="64"/>
      <c r="D145" s="11"/>
      <c r="E145" s="61" t="s">
        <v>231</v>
      </c>
      <c r="F145" s="62" t="s">
        <v>232</v>
      </c>
      <c r="G145" s="68">
        <v>1</v>
      </c>
      <c r="H145" s="10">
        <f t="shared" ref="H145:H149" si="63">482*G145</f>
        <v>482</v>
      </c>
      <c r="AE145" s="10">
        <v>102</v>
      </c>
      <c r="AG145" s="10">
        <v>361</v>
      </c>
      <c r="AN145" s="10">
        <f t="shared" si="52"/>
        <v>463</v>
      </c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74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79">
        <f t="shared" si="61"/>
        <v>0</v>
      </c>
      <c r="BT145" s="10">
        <f t="shared" si="62"/>
        <v>463</v>
      </c>
      <c r="BU145" s="83"/>
      <c r="BV145" s="84"/>
    </row>
    <row r="146" spans="2:74" s="10" customFormat="1" ht="16.5" customHeight="1">
      <c r="B146" s="64"/>
      <c r="D146" s="11"/>
      <c r="E146" s="61" t="s">
        <v>233</v>
      </c>
      <c r="F146" s="62" t="s">
        <v>234</v>
      </c>
      <c r="G146" s="68">
        <v>2</v>
      </c>
      <c r="H146" s="10">
        <f t="shared" si="63"/>
        <v>964</v>
      </c>
      <c r="AE146" s="10">
        <v>139</v>
      </c>
      <c r="AG146" s="10">
        <v>326</v>
      </c>
      <c r="AN146" s="10">
        <f t="shared" si="52"/>
        <v>465</v>
      </c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74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79">
        <f t="shared" si="61"/>
        <v>0</v>
      </c>
      <c r="BT146" s="10">
        <f t="shared" si="62"/>
        <v>465</v>
      </c>
      <c r="BU146" s="83"/>
      <c r="BV146" s="84"/>
    </row>
    <row r="147" spans="2:74" s="10" customFormat="1" ht="16.5" customHeight="1">
      <c r="B147" s="64"/>
      <c r="D147" s="11"/>
      <c r="E147" s="61" t="s">
        <v>235</v>
      </c>
      <c r="F147" s="62" t="s">
        <v>236</v>
      </c>
      <c r="G147" s="68">
        <v>1</v>
      </c>
      <c r="H147" s="10">
        <f t="shared" si="63"/>
        <v>482</v>
      </c>
      <c r="AE147" s="10">
        <v>59</v>
      </c>
      <c r="AF147" s="10">
        <v>44</v>
      </c>
      <c r="AG147" s="10">
        <v>198</v>
      </c>
      <c r="AN147" s="10">
        <f t="shared" si="52"/>
        <v>301</v>
      </c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74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79">
        <f t="shared" si="61"/>
        <v>0</v>
      </c>
      <c r="BT147" s="10">
        <f t="shared" si="62"/>
        <v>301</v>
      </c>
      <c r="BU147" s="83"/>
      <c r="BV147" s="84"/>
    </row>
    <row r="148" spans="2:74" s="10" customFormat="1" ht="16.5" customHeight="1">
      <c r="B148" s="64"/>
      <c r="D148" s="11"/>
      <c r="E148" s="61" t="s">
        <v>237</v>
      </c>
      <c r="F148" s="62" t="s">
        <v>238</v>
      </c>
      <c r="G148" s="68">
        <v>2</v>
      </c>
      <c r="H148" s="10">
        <f t="shared" si="63"/>
        <v>964</v>
      </c>
      <c r="AE148" s="10">
        <v>133</v>
      </c>
      <c r="AG148" s="10">
        <v>380</v>
      </c>
      <c r="AN148" s="10">
        <f t="shared" si="52"/>
        <v>513</v>
      </c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74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79">
        <f t="shared" si="61"/>
        <v>0</v>
      </c>
      <c r="BT148" s="10">
        <f t="shared" si="62"/>
        <v>513</v>
      </c>
      <c r="BU148" s="83"/>
      <c r="BV148" s="84"/>
    </row>
    <row r="149" spans="2:74" s="10" customFormat="1" ht="16.5" customHeight="1">
      <c r="B149" s="64"/>
      <c r="D149" s="11"/>
      <c r="E149" s="61" t="s">
        <v>239</v>
      </c>
      <c r="F149" s="62" t="s">
        <v>240</v>
      </c>
      <c r="G149" s="68">
        <v>1</v>
      </c>
      <c r="H149" s="10">
        <f t="shared" si="63"/>
        <v>482</v>
      </c>
      <c r="AE149" s="10">
        <v>321</v>
      </c>
      <c r="AG149" s="10">
        <v>349</v>
      </c>
      <c r="AN149" s="10">
        <f t="shared" si="52"/>
        <v>670</v>
      </c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74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79">
        <f t="shared" si="61"/>
        <v>0</v>
      </c>
      <c r="BT149" s="10">
        <f t="shared" si="62"/>
        <v>670</v>
      </c>
      <c r="BU149" s="83"/>
      <c r="BV149" s="84"/>
    </row>
    <row r="150" spans="2:74" s="13" customFormat="1" ht="16.5" customHeight="1">
      <c r="B150" s="26"/>
      <c r="D150" s="30"/>
      <c r="E150" s="28"/>
      <c r="F150" s="69"/>
      <c r="G150" s="2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55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44"/>
      <c r="BU150" s="48"/>
      <c r="BV150" s="33"/>
    </row>
    <row r="151" spans="2:74" s="10" customFormat="1" ht="16.5" customHeight="1">
      <c r="B151" s="64"/>
      <c r="D151" s="11" t="s">
        <v>241</v>
      </c>
      <c r="E151" s="61" t="s">
        <v>229</v>
      </c>
      <c r="F151" s="62" t="s">
        <v>230</v>
      </c>
      <c r="G151" s="68">
        <v>1</v>
      </c>
      <c r="H151" s="10">
        <f>382*G151</f>
        <v>382</v>
      </c>
      <c r="AG151" s="10">
        <v>382</v>
      </c>
      <c r="AN151" s="10">
        <f t="shared" ref="AN151:AN163" si="64">SUM(I151:AM151)</f>
        <v>382</v>
      </c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74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79">
        <f t="shared" ref="BS151:BS156" si="65">AO151+AP151+AQ151+AR151+AS151+AT151+AU151+AV151+AW151+AX151+AY151+AZ151+BA151+BB151+BC151+BD151+BE151+BF151++BG151+BH151+BI151+BJ151+BK151+BL151+BM151+BN151+BO151+BP151+BQ151+BR151</f>
        <v>0</v>
      </c>
      <c r="BT151" s="10">
        <f t="shared" ref="BT151:BT156" si="66">AN151-BS151</f>
        <v>382</v>
      </c>
      <c r="BU151" s="83"/>
      <c r="BV151" s="84"/>
    </row>
    <row r="152" spans="2:74" s="10" customFormat="1" ht="16.5" customHeight="1">
      <c r="B152" s="64"/>
      <c r="D152" s="11"/>
      <c r="E152" s="61" t="s">
        <v>231</v>
      </c>
      <c r="F152" s="62" t="s">
        <v>232</v>
      </c>
      <c r="G152" s="68">
        <v>1</v>
      </c>
      <c r="H152" s="10">
        <f t="shared" ref="H152:H156" si="67">382*G152</f>
        <v>382</v>
      </c>
      <c r="I152" s="10">
        <v>382</v>
      </c>
      <c r="AN152" s="10">
        <f t="shared" si="64"/>
        <v>382</v>
      </c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74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79">
        <f t="shared" si="65"/>
        <v>0</v>
      </c>
      <c r="BT152" s="10">
        <f t="shared" si="66"/>
        <v>382</v>
      </c>
      <c r="BU152" s="83"/>
      <c r="BV152" s="84"/>
    </row>
    <row r="153" spans="2:74" s="10" customFormat="1" ht="16.5" customHeight="1">
      <c r="B153" s="64"/>
      <c r="D153" s="11"/>
      <c r="E153" s="61" t="s">
        <v>233</v>
      </c>
      <c r="F153" s="62" t="s">
        <v>234</v>
      </c>
      <c r="G153" s="68">
        <v>2</v>
      </c>
      <c r="H153" s="10">
        <f t="shared" si="67"/>
        <v>764</v>
      </c>
      <c r="I153" s="10">
        <f>764-170</f>
        <v>594</v>
      </c>
      <c r="AG153" s="10">
        <v>170</v>
      </c>
      <c r="AN153" s="10">
        <f t="shared" si="64"/>
        <v>764</v>
      </c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74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79">
        <f t="shared" si="65"/>
        <v>0</v>
      </c>
      <c r="BT153" s="10">
        <f t="shared" si="66"/>
        <v>764</v>
      </c>
      <c r="BU153" s="83"/>
      <c r="BV153" s="84"/>
    </row>
    <row r="154" spans="2:74" s="10" customFormat="1" ht="16.5" customHeight="1">
      <c r="B154" s="64"/>
      <c r="D154" s="11"/>
      <c r="E154" s="61" t="s">
        <v>235</v>
      </c>
      <c r="F154" s="62" t="s">
        <v>236</v>
      </c>
      <c r="G154" s="68">
        <v>1</v>
      </c>
      <c r="H154" s="10">
        <f t="shared" si="67"/>
        <v>382</v>
      </c>
      <c r="I154" s="10">
        <f>764-125</f>
        <v>639</v>
      </c>
      <c r="AG154" s="10">
        <v>125</v>
      </c>
      <c r="AN154" s="10">
        <f t="shared" si="64"/>
        <v>764</v>
      </c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74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79">
        <f t="shared" si="65"/>
        <v>0</v>
      </c>
      <c r="BT154" s="10">
        <f t="shared" si="66"/>
        <v>764</v>
      </c>
      <c r="BU154" s="83"/>
      <c r="BV154" s="84"/>
    </row>
    <row r="155" spans="2:74" s="10" customFormat="1" ht="16.5" customHeight="1">
      <c r="B155" s="64"/>
      <c r="D155" s="11"/>
      <c r="E155" s="61" t="s">
        <v>237</v>
      </c>
      <c r="F155" s="62" t="s">
        <v>238</v>
      </c>
      <c r="G155" s="68">
        <v>2</v>
      </c>
      <c r="H155" s="10">
        <f t="shared" si="67"/>
        <v>764</v>
      </c>
      <c r="I155" s="10">
        <v>382</v>
      </c>
      <c r="AG155" s="10">
        <v>382</v>
      </c>
      <c r="AN155" s="10">
        <f t="shared" si="64"/>
        <v>764</v>
      </c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74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79">
        <f t="shared" si="65"/>
        <v>0</v>
      </c>
      <c r="BT155" s="10">
        <f t="shared" si="66"/>
        <v>764</v>
      </c>
      <c r="BU155" s="83"/>
      <c r="BV155" s="84"/>
    </row>
    <row r="156" spans="2:74" s="10" customFormat="1" ht="16.5" customHeight="1">
      <c r="B156" s="64"/>
      <c r="D156" s="11"/>
      <c r="E156" s="61" t="s">
        <v>239</v>
      </c>
      <c r="F156" s="62" t="s">
        <v>240</v>
      </c>
      <c r="G156" s="68">
        <v>1</v>
      </c>
      <c r="H156" s="10">
        <f t="shared" si="67"/>
        <v>382</v>
      </c>
      <c r="I156" s="10">
        <f>764-305</f>
        <v>459</v>
      </c>
      <c r="AG156" s="10">
        <v>305</v>
      </c>
      <c r="AN156" s="10">
        <f t="shared" si="64"/>
        <v>764</v>
      </c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74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79">
        <f t="shared" si="65"/>
        <v>0</v>
      </c>
      <c r="BT156" s="10">
        <f t="shared" si="66"/>
        <v>764</v>
      </c>
      <c r="BU156" s="83"/>
      <c r="BV156" s="84"/>
    </row>
    <row r="157" spans="2:74" s="13" customFormat="1" ht="16.5" customHeight="1">
      <c r="B157" s="26"/>
      <c r="D157" s="30"/>
      <c r="E157" s="28"/>
      <c r="F157" s="69"/>
      <c r="G157" s="2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55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44"/>
      <c r="BU157" s="48"/>
      <c r="BV157" s="33"/>
    </row>
    <row r="158" spans="2:74" s="10" customFormat="1" ht="16.5" customHeight="1">
      <c r="B158" s="64"/>
      <c r="C158" s="10">
        <v>32011092703</v>
      </c>
      <c r="D158" s="11">
        <v>1509</v>
      </c>
      <c r="E158" s="61" t="s">
        <v>229</v>
      </c>
      <c r="F158" s="62" t="s">
        <v>230</v>
      </c>
      <c r="G158" s="68">
        <v>1</v>
      </c>
      <c r="H158" s="10">
        <f>2292*G158</f>
        <v>2292</v>
      </c>
      <c r="AI158" s="10">
        <v>5</v>
      </c>
      <c r="AN158" s="10">
        <f t="shared" si="64"/>
        <v>5</v>
      </c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74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79">
        <f t="shared" ref="BS158:BS163" si="68">AO158+AP158+AQ158+AR158+AS158+AT158+AU158+AV158+AW158+AX158+AY158+AZ158+BA158+BB158+BC158+BD158+BE158+BF158++BG158+BH158+BI158+BJ158+BK158+BL158+BM158+BN158+BO158+BP158+BQ158+BR158</f>
        <v>0</v>
      </c>
      <c r="BT158" s="10">
        <f t="shared" ref="BT158:BT163" si="69">AN158-BS158</f>
        <v>5</v>
      </c>
      <c r="BU158" s="83"/>
      <c r="BV158" s="84"/>
    </row>
    <row r="159" spans="2:74" s="10" customFormat="1" ht="16.5" customHeight="1">
      <c r="B159" s="64"/>
      <c r="D159" s="11"/>
      <c r="E159" s="61" t="s">
        <v>231</v>
      </c>
      <c r="F159" s="62" t="s">
        <v>232</v>
      </c>
      <c r="G159" s="68">
        <v>1</v>
      </c>
      <c r="H159" s="10">
        <f t="shared" ref="H159:H163" si="70">2292*G159</f>
        <v>2292</v>
      </c>
      <c r="AI159" s="10">
        <v>28</v>
      </c>
      <c r="AN159" s="10">
        <f t="shared" si="64"/>
        <v>28</v>
      </c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74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79">
        <f t="shared" si="68"/>
        <v>0</v>
      </c>
      <c r="BT159" s="10">
        <f t="shared" si="69"/>
        <v>28</v>
      </c>
      <c r="BU159" s="83"/>
      <c r="BV159" s="84"/>
    </row>
    <row r="160" spans="2:74" s="10" customFormat="1" ht="16.5" customHeight="1">
      <c r="B160" s="64"/>
      <c r="D160" s="11"/>
      <c r="E160" s="61" t="s">
        <v>233</v>
      </c>
      <c r="F160" s="62" t="s">
        <v>234</v>
      </c>
      <c r="G160" s="68">
        <v>2</v>
      </c>
      <c r="H160" s="10">
        <f t="shared" si="70"/>
        <v>4584</v>
      </c>
      <c r="AI160" s="10">
        <v>10</v>
      </c>
      <c r="AN160" s="10">
        <f t="shared" si="64"/>
        <v>10</v>
      </c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74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79">
        <f t="shared" si="68"/>
        <v>0</v>
      </c>
      <c r="BT160" s="10">
        <f t="shared" si="69"/>
        <v>10</v>
      </c>
      <c r="BU160" s="83"/>
      <c r="BV160" s="84"/>
    </row>
    <row r="161" spans="2:74" s="10" customFormat="1" ht="16.5" customHeight="1">
      <c r="B161" s="64"/>
      <c r="D161" s="11"/>
      <c r="E161" s="61" t="s">
        <v>235</v>
      </c>
      <c r="F161" s="62" t="s">
        <v>236</v>
      </c>
      <c r="G161" s="68">
        <v>1</v>
      </c>
      <c r="H161" s="10">
        <f t="shared" si="70"/>
        <v>2292</v>
      </c>
      <c r="AI161" s="10">
        <v>839</v>
      </c>
      <c r="AN161" s="10">
        <f t="shared" si="64"/>
        <v>839</v>
      </c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74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79">
        <f t="shared" si="68"/>
        <v>0</v>
      </c>
      <c r="BT161" s="10">
        <f t="shared" si="69"/>
        <v>839</v>
      </c>
      <c r="BU161" s="83"/>
      <c r="BV161" s="84"/>
    </row>
    <row r="162" spans="2:74" s="10" customFormat="1" ht="16.5" customHeight="1">
      <c r="B162" s="64"/>
      <c r="D162" s="11"/>
      <c r="E162" s="61" t="s">
        <v>237</v>
      </c>
      <c r="F162" s="62" t="s">
        <v>238</v>
      </c>
      <c r="G162" s="68">
        <v>2</v>
      </c>
      <c r="H162" s="10">
        <f t="shared" si="70"/>
        <v>4584</v>
      </c>
      <c r="AI162" s="10">
        <v>14</v>
      </c>
      <c r="AN162" s="10">
        <f t="shared" si="64"/>
        <v>14</v>
      </c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74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79">
        <f t="shared" si="68"/>
        <v>0</v>
      </c>
      <c r="BT162" s="10">
        <f t="shared" si="69"/>
        <v>14</v>
      </c>
      <c r="BU162" s="83"/>
      <c r="BV162" s="84"/>
    </row>
    <row r="163" spans="2:74" s="10" customFormat="1" ht="16.5" customHeight="1">
      <c r="B163" s="64"/>
      <c r="D163" s="11"/>
      <c r="E163" s="61" t="s">
        <v>239</v>
      </c>
      <c r="F163" s="62" t="s">
        <v>240</v>
      </c>
      <c r="G163" s="68">
        <v>1</v>
      </c>
      <c r="H163" s="10">
        <f t="shared" si="70"/>
        <v>2292</v>
      </c>
      <c r="AI163" s="10">
        <v>5</v>
      </c>
      <c r="AN163" s="10">
        <f t="shared" si="64"/>
        <v>5</v>
      </c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74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79">
        <f t="shared" si="68"/>
        <v>0</v>
      </c>
      <c r="BT163" s="10">
        <f t="shared" si="69"/>
        <v>5</v>
      </c>
      <c r="BU163" s="83"/>
      <c r="BV163" s="84"/>
    </row>
    <row r="164" spans="2:74" s="13" customFormat="1" ht="16.5" customHeight="1">
      <c r="B164" s="26"/>
      <c r="D164" s="30"/>
      <c r="E164" s="28"/>
      <c r="F164" s="34"/>
      <c r="G164" s="2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55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44"/>
      <c r="BU164" s="48"/>
      <c r="BV164" s="33"/>
    </row>
    <row r="165" spans="2:74" s="10" customFormat="1" ht="16.5" customHeight="1">
      <c r="B165" s="64"/>
      <c r="D165" s="11"/>
      <c r="E165" s="61"/>
      <c r="F165" s="62"/>
      <c r="G165" s="68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74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79"/>
      <c r="BU165" s="83"/>
      <c r="BV165" s="84"/>
    </row>
    <row r="166" spans="2:74" s="10" customFormat="1" ht="16.5" customHeight="1">
      <c r="B166" s="64"/>
      <c r="D166" s="11"/>
      <c r="E166" s="61"/>
      <c r="F166" s="62"/>
      <c r="G166" s="68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74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79"/>
      <c r="BU166" s="83"/>
      <c r="BV166" s="84"/>
    </row>
    <row r="167" spans="2:74" s="10" customFormat="1" ht="16.5" customHeight="1">
      <c r="B167" s="64"/>
      <c r="D167" s="11"/>
      <c r="E167" s="61"/>
      <c r="F167" s="62"/>
      <c r="G167" s="68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74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79"/>
      <c r="BU167" s="83"/>
      <c r="BV167" s="84"/>
    </row>
    <row r="168" spans="2:74" s="10" customFormat="1" ht="16.5" customHeight="1">
      <c r="B168" s="64"/>
      <c r="D168" s="11"/>
      <c r="E168" s="61"/>
      <c r="F168" s="62"/>
      <c r="G168" s="68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74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79"/>
      <c r="BU168" s="83"/>
      <c r="BV168" s="84"/>
    </row>
  </sheetData>
  <mergeCells count="10">
    <mergeCell ref="BU1:BU2"/>
    <mergeCell ref="BV1:BV2"/>
    <mergeCell ref="A1:I1"/>
    <mergeCell ref="A49:BT49"/>
    <mergeCell ref="B3:B8"/>
    <mergeCell ref="C3:C8"/>
    <mergeCell ref="D3:D8"/>
    <mergeCell ref="AN1:AN2"/>
    <mergeCell ref="BS1:BS2"/>
    <mergeCell ref="BT1:BT2"/>
  </mergeCells>
  <phoneticPr fontId="15" type="noConversion"/>
  <pageMargins left="0.69930555555555596" right="0.69930555555555596" top="0.75" bottom="0.75" header="0.3" footer="0.3"/>
  <pageSetup paperSize="9" orientation="portrait" horizontalDpi="2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29"/>
  <sheetViews>
    <sheetView showGridLines="0" workbookViewId="0">
      <selection activeCell="A4" sqref="A4"/>
    </sheetView>
  </sheetViews>
  <sheetFormatPr baseColWidth="10" defaultColWidth="9" defaultRowHeight="14"/>
  <cols>
    <col min="1" max="8" width="9" style="1" customWidth="1"/>
    <col min="9" max="13" width="9" style="2" customWidth="1"/>
    <col min="14" max="18" width="9" style="1" customWidth="1"/>
  </cols>
  <sheetData>
    <row r="1" spans="1:18" ht="17">
      <c r="A1" s="3"/>
      <c r="B1" s="3"/>
      <c r="C1" s="3"/>
      <c r="D1" s="3"/>
      <c r="E1" s="3"/>
      <c r="F1" s="3"/>
      <c r="G1" s="4" t="s">
        <v>16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>
      <c r="A2" s="135" t="s">
        <v>242</v>
      </c>
      <c r="B2" s="135"/>
      <c r="C2" s="135"/>
      <c r="D2" s="135"/>
      <c r="E2" s="135"/>
      <c r="F2" s="135"/>
      <c r="G2" s="135"/>
      <c r="H2" s="135"/>
      <c r="I2" s="136" t="s">
        <v>243</v>
      </c>
      <c r="J2" s="137"/>
      <c r="K2" s="137"/>
      <c r="L2" s="138"/>
      <c r="M2" s="139" t="s">
        <v>244</v>
      </c>
      <c r="N2" s="141" t="s">
        <v>245</v>
      </c>
      <c r="O2" s="141" t="s">
        <v>246</v>
      </c>
      <c r="P2" s="141" t="s">
        <v>247</v>
      </c>
      <c r="Q2" s="141" t="s">
        <v>248</v>
      </c>
      <c r="R2" s="141" t="s">
        <v>249</v>
      </c>
    </row>
    <row r="3" spans="1:18" ht="28">
      <c r="A3" s="6" t="s">
        <v>250</v>
      </c>
      <c r="B3" s="6" t="s">
        <v>251</v>
      </c>
      <c r="C3" s="6" t="s">
        <v>252</v>
      </c>
      <c r="D3" s="6" t="s">
        <v>253</v>
      </c>
      <c r="E3" s="6" t="s">
        <v>254</v>
      </c>
      <c r="F3" s="7" t="s">
        <v>255</v>
      </c>
      <c r="G3" s="7" t="s">
        <v>256</v>
      </c>
      <c r="H3" s="6" t="s">
        <v>257</v>
      </c>
      <c r="I3" s="7" t="s">
        <v>258</v>
      </c>
      <c r="J3" s="7" t="s">
        <v>253</v>
      </c>
      <c r="K3" s="7" t="s">
        <v>259</v>
      </c>
      <c r="L3" s="7" t="s">
        <v>260</v>
      </c>
      <c r="M3" s="140"/>
      <c r="N3" s="141"/>
      <c r="O3" s="141"/>
      <c r="P3" s="141"/>
      <c r="Q3" s="141"/>
      <c r="R3" s="141"/>
    </row>
    <row r="4" spans="1:18">
      <c r="A4" s="8"/>
      <c r="B4" s="8"/>
      <c r="C4" s="8"/>
      <c r="D4" s="8"/>
      <c r="E4" s="8"/>
      <c r="F4" s="8"/>
      <c r="G4" s="8"/>
      <c r="H4" s="8"/>
      <c r="I4" s="9"/>
      <c r="J4" s="9"/>
      <c r="K4" s="9"/>
      <c r="L4" s="9"/>
      <c r="M4" s="9"/>
      <c r="N4" s="8"/>
      <c r="O4" s="8"/>
      <c r="P4" s="8"/>
      <c r="Q4" s="8"/>
      <c r="R4" s="8"/>
    </row>
    <row r="5" spans="1:18">
      <c r="A5" s="8"/>
      <c r="B5" s="8"/>
      <c r="C5" s="8"/>
      <c r="D5" s="8"/>
      <c r="E5" s="8"/>
      <c r="F5" s="8"/>
      <c r="G5" s="8"/>
      <c r="H5" s="8"/>
      <c r="I5" s="9"/>
      <c r="J5" s="9"/>
      <c r="K5" s="9"/>
      <c r="L5" s="9"/>
      <c r="M5" s="9"/>
      <c r="N5" s="8"/>
      <c r="O5" s="8"/>
      <c r="P5" s="8"/>
      <c r="Q5" s="8"/>
      <c r="R5" s="8"/>
    </row>
    <row r="6" spans="1:18">
      <c r="A6" s="8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N6" s="8"/>
      <c r="O6" s="8"/>
      <c r="P6" s="8"/>
      <c r="Q6" s="8"/>
      <c r="R6" s="8"/>
    </row>
    <row r="7" spans="1:18">
      <c r="A7" s="8"/>
      <c r="B7" s="8"/>
      <c r="C7" s="8"/>
      <c r="D7" s="8"/>
      <c r="E7" s="8"/>
      <c r="F7" s="8"/>
      <c r="G7" s="8"/>
      <c r="H7" s="8"/>
      <c r="I7" s="9"/>
      <c r="J7" s="9"/>
      <c r="K7" s="9"/>
      <c r="L7" s="9"/>
      <c r="M7" s="9"/>
      <c r="N7" s="8"/>
      <c r="O7" s="8"/>
      <c r="P7" s="8"/>
      <c r="Q7" s="8"/>
      <c r="R7" s="8"/>
    </row>
    <row r="8" spans="1:18">
      <c r="A8" s="8"/>
      <c r="B8" s="8"/>
      <c r="C8" s="8"/>
      <c r="D8" s="8"/>
      <c r="E8" s="8"/>
      <c r="F8" s="8"/>
      <c r="G8" s="8"/>
      <c r="H8" s="8"/>
      <c r="I8" s="9"/>
      <c r="J8" s="9"/>
      <c r="K8" s="9"/>
      <c r="L8" s="9"/>
      <c r="M8" s="9"/>
      <c r="N8" s="8"/>
      <c r="O8" s="8"/>
      <c r="P8" s="8"/>
      <c r="Q8" s="8"/>
      <c r="R8" s="8"/>
    </row>
    <row r="9" spans="1:18">
      <c r="A9" s="8"/>
      <c r="B9" s="8"/>
      <c r="C9" s="8"/>
      <c r="D9" s="8"/>
      <c r="E9" s="8"/>
      <c r="F9" s="8"/>
      <c r="G9" s="8"/>
      <c r="H9" s="8"/>
      <c r="I9" s="9"/>
      <c r="J9" s="9"/>
      <c r="K9" s="9"/>
      <c r="L9" s="9"/>
      <c r="M9" s="9"/>
      <c r="N9" s="8"/>
      <c r="O9" s="8"/>
      <c r="P9" s="8"/>
      <c r="Q9" s="8"/>
      <c r="R9" s="8"/>
    </row>
    <row r="10" spans="1:18">
      <c r="A10" s="8"/>
      <c r="B10" s="8"/>
      <c r="C10" s="8"/>
      <c r="D10" s="8"/>
      <c r="E10" s="8"/>
      <c r="F10" s="8"/>
      <c r="G10" s="8"/>
      <c r="H10" s="8"/>
      <c r="I10" s="9"/>
      <c r="J10" s="9"/>
      <c r="K10" s="9"/>
      <c r="L10" s="9"/>
      <c r="M10" s="9"/>
      <c r="N10" s="8"/>
      <c r="O10" s="8"/>
      <c r="P10" s="8"/>
      <c r="Q10" s="8"/>
      <c r="R10" s="8"/>
    </row>
    <row r="11" spans="1:18">
      <c r="A11" s="8"/>
      <c r="B11" s="8"/>
      <c r="C11" s="8"/>
      <c r="D11" s="8"/>
      <c r="E11" s="8"/>
      <c r="F11" s="8"/>
      <c r="G11" s="8"/>
      <c r="H11" s="8"/>
      <c r="I11" s="9"/>
      <c r="J11" s="9"/>
      <c r="K11" s="9"/>
      <c r="L11" s="9"/>
      <c r="M11" s="9"/>
      <c r="N11" s="8"/>
      <c r="O11" s="8"/>
      <c r="P11" s="8"/>
      <c r="Q11" s="8"/>
      <c r="R11" s="8"/>
    </row>
    <row r="12" spans="1:18">
      <c r="A12" s="8"/>
      <c r="B12" s="8"/>
      <c r="C12" s="8"/>
      <c r="D12" s="8"/>
      <c r="E12" s="8"/>
      <c r="F12" s="8"/>
      <c r="G12" s="8"/>
      <c r="H12" s="8"/>
      <c r="I12" s="9"/>
      <c r="J12" s="9"/>
      <c r="K12" s="9"/>
      <c r="L12" s="9"/>
      <c r="M12" s="9"/>
      <c r="N12" s="8"/>
      <c r="O12" s="8"/>
      <c r="P12" s="8"/>
      <c r="Q12" s="8"/>
      <c r="R12" s="8"/>
    </row>
    <row r="13" spans="1:18">
      <c r="A13" s="8"/>
      <c r="B13" s="8"/>
      <c r="C13" s="8"/>
      <c r="D13" s="8"/>
      <c r="E13" s="8"/>
      <c r="F13" s="8"/>
      <c r="G13" s="8"/>
      <c r="H13" s="8"/>
      <c r="I13" s="9"/>
      <c r="J13" s="9"/>
      <c r="K13" s="9"/>
      <c r="L13" s="9"/>
      <c r="M13" s="9"/>
      <c r="N13" s="8"/>
      <c r="O13" s="8"/>
      <c r="P13" s="8"/>
      <c r="Q13" s="8"/>
      <c r="R13" s="8"/>
    </row>
    <row r="14" spans="1:18">
      <c r="A14" s="8"/>
      <c r="B14" s="8"/>
      <c r="C14" s="8"/>
      <c r="D14" s="8"/>
      <c r="E14" s="8"/>
      <c r="F14" s="8"/>
      <c r="G14" s="8"/>
      <c r="H14" s="8"/>
      <c r="I14" s="9"/>
      <c r="J14" s="9"/>
      <c r="K14" s="9"/>
      <c r="L14" s="9"/>
      <c r="M14" s="9"/>
      <c r="N14" s="8"/>
      <c r="O14" s="8"/>
      <c r="P14" s="8"/>
      <c r="Q14" s="8"/>
      <c r="R14" s="8"/>
    </row>
    <row r="15" spans="1:18">
      <c r="A15" s="8"/>
      <c r="B15" s="8"/>
      <c r="C15" s="8"/>
      <c r="D15" s="8"/>
      <c r="E15" s="8"/>
      <c r="F15" s="8"/>
      <c r="G15" s="8"/>
      <c r="H15" s="8"/>
      <c r="I15" s="9"/>
      <c r="J15" s="9"/>
      <c r="K15" s="9"/>
      <c r="L15" s="9"/>
      <c r="M15" s="9"/>
      <c r="N15" s="8"/>
      <c r="O15" s="8"/>
      <c r="P15" s="8"/>
      <c r="Q15" s="8"/>
      <c r="R15" s="8"/>
    </row>
    <row r="16" spans="1:18">
      <c r="A16" s="8"/>
      <c r="B16" s="8"/>
      <c r="C16" s="8"/>
      <c r="D16" s="8"/>
      <c r="E16" s="8"/>
      <c r="F16" s="8"/>
      <c r="G16" s="8"/>
      <c r="H16" s="8"/>
      <c r="I16" s="9"/>
      <c r="J16" s="9"/>
      <c r="K16" s="9"/>
      <c r="L16" s="9"/>
      <c r="M16" s="9"/>
      <c r="N16" s="8"/>
      <c r="O16" s="8"/>
      <c r="P16" s="8"/>
      <c r="Q16" s="8"/>
      <c r="R16" s="8"/>
    </row>
    <row r="17" spans="1:18">
      <c r="A17" s="8"/>
      <c r="B17" s="8"/>
      <c r="C17" s="8"/>
      <c r="D17" s="8"/>
      <c r="E17" s="8"/>
      <c r="F17" s="8"/>
      <c r="G17" s="8"/>
      <c r="H17" s="8"/>
      <c r="I17" s="9"/>
      <c r="J17" s="9"/>
      <c r="K17" s="9"/>
      <c r="L17" s="9"/>
      <c r="M17" s="9"/>
      <c r="N17" s="8"/>
      <c r="O17" s="8"/>
      <c r="P17" s="8"/>
      <c r="Q17" s="8"/>
      <c r="R17" s="8"/>
    </row>
    <row r="18" spans="1:18">
      <c r="A18" s="8"/>
      <c r="B18" s="8"/>
      <c r="C18" s="8"/>
      <c r="D18" s="8"/>
      <c r="E18" s="8"/>
      <c r="F18" s="8"/>
      <c r="G18" s="8"/>
      <c r="H18" s="8"/>
      <c r="I18" s="9"/>
      <c r="J18" s="9"/>
      <c r="K18" s="9"/>
      <c r="L18" s="9"/>
      <c r="M18" s="9"/>
      <c r="N18" s="8"/>
      <c r="O18" s="8"/>
      <c r="P18" s="8"/>
      <c r="Q18" s="8"/>
      <c r="R18" s="8"/>
    </row>
    <row r="19" spans="1:18">
      <c r="A19" s="8"/>
      <c r="B19" s="8"/>
      <c r="C19" s="8"/>
      <c r="D19" s="8"/>
      <c r="E19" s="8"/>
      <c r="F19" s="8"/>
      <c r="G19" s="8"/>
      <c r="H19" s="8"/>
      <c r="I19" s="9"/>
      <c r="J19" s="9"/>
      <c r="K19" s="9"/>
      <c r="L19" s="9"/>
      <c r="M19" s="9"/>
      <c r="N19" s="8"/>
      <c r="O19" s="8"/>
      <c r="P19" s="8"/>
      <c r="Q19" s="8"/>
      <c r="R19" s="8"/>
    </row>
    <row r="20" spans="1:18">
      <c r="A20" s="8"/>
      <c r="B20" s="8"/>
      <c r="C20" s="8"/>
      <c r="D20" s="8"/>
      <c r="E20" s="8"/>
      <c r="F20" s="8"/>
      <c r="G20" s="8"/>
      <c r="H20" s="8"/>
      <c r="I20" s="9"/>
      <c r="J20" s="9"/>
      <c r="K20" s="9"/>
      <c r="L20" s="9"/>
      <c r="M20" s="9"/>
      <c r="N20" s="8"/>
      <c r="O20" s="8"/>
      <c r="P20" s="8"/>
      <c r="Q20" s="8"/>
      <c r="R20" s="8"/>
    </row>
    <row r="21" spans="1:18">
      <c r="A21" s="8"/>
      <c r="B21" s="8"/>
      <c r="C21" s="8"/>
      <c r="D21" s="8"/>
      <c r="E21" s="8"/>
      <c r="F21" s="8"/>
      <c r="G21" s="8"/>
      <c r="H21" s="8"/>
      <c r="I21" s="9"/>
      <c r="J21" s="9"/>
      <c r="K21" s="9"/>
      <c r="L21" s="9"/>
      <c r="M21" s="9"/>
      <c r="N21" s="8"/>
      <c r="O21" s="8"/>
      <c r="P21" s="8"/>
      <c r="Q21" s="8"/>
      <c r="R21" s="8"/>
    </row>
    <row r="22" spans="1:18">
      <c r="A22" s="8"/>
      <c r="B22" s="8"/>
      <c r="C22" s="8"/>
      <c r="D22" s="8"/>
      <c r="E22" s="8"/>
      <c r="F22" s="8"/>
      <c r="G22" s="8"/>
      <c r="H22" s="8"/>
      <c r="I22" s="9"/>
      <c r="J22" s="9"/>
      <c r="K22" s="9"/>
      <c r="L22" s="9"/>
      <c r="M22" s="9"/>
      <c r="N22" s="8"/>
      <c r="O22" s="8"/>
      <c r="P22" s="8"/>
      <c r="Q22" s="8"/>
      <c r="R22" s="8"/>
    </row>
    <row r="23" spans="1:18">
      <c r="A23" s="8"/>
      <c r="B23" s="8"/>
      <c r="C23" s="8"/>
      <c r="D23" s="8"/>
      <c r="E23" s="8"/>
      <c r="F23" s="8"/>
      <c r="G23" s="8"/>
      <c r="H23" s="8"/>
      <c r="I23" s="9"/>
      <c r="J23" s="9"/>
      <c r="K23" s="9"/>
      <c r="L23" s="9"/>
      <c r="M23" s="9"/>
      <c r="N23" s="8"/>
      <c r="O23" s="8"/>
      <c r="P23" s="8"/>
      <c r="Q23" s="8"/>
      <c r="R23" s="8"/>
    </row>
    <row r="24" spans="1:18">
      <c r="A24" s="8"/>
      <c r="B24" s="8"/>
      <c r="C24" s="8"/>
      <c r="D24" s="8"/>
      <c r="E24" s="8"/>
      <c r="F24" s="8"/>
      <c r="G24" s="8"/>
      <c r="H24" s="8"/>
      <c r="I24" s="9"/>
      <c r="J24" s="9"/>
      <c r="K24" s="9"/>
      <c r="L24" s="9"/>
      <c r="M24" s="9"/>
      <c r="N24" s="8"/>
      <c r="O24" s="8"/>
      <c r="P24" s="8"/>
      <c r="Q24" s="8"/>
      <c r="R24" s="8"/>
    </row>
    <row r="25" spans="1:18">
      <c r="A25" s="8"/>
      <c r="B25" s="8"/>
      <c r="C25" s="8"/>
      <c r="D25" s="8"/>
      <c r="E25" s="8"/>
      <c r="F25" s="8"/>
      <c r="G25" s="8"/>
      <c r="H25" s="8"/>
      <c r="I25" s="9"/>
      <c r="J25" s="9"/>
      <c r="K25" s="9"/>
      <c r="L25" s="9"/>
      <c r="M25" s="9"/>
      <c r="N25" s="8"/>
      <c r="O25" s="8"/>
      <c r="P25" s="8"/>
      <c r="Q25" s="8"/>
      <c r="R25" s="8"/>
    </row>
    <row r="26" spans="1:18">
      <c r="A26" s="8"/>
      <c r="B26" s="8"/>
      <c r="C26" s="8"/>
      <c r="D26" s="8"/>
      <c r="E26" s="8"/>
      <c r="F26" s="8"/>
      <c r="G26" s="8"/>
      <c r="H26" s="8"/>
      <c r="I26" s="9"/>
      <c r="J26" s="9"/>
      <c r="K26" s="9"/>
      <c r="L26" s="9"/>
      <c r="M26" s="9"/>
      <c r="N26" s="8"/>
      <c r="O26" s="8"/>
      <c r="P26" s="8"/>
      <c r="Q26" s="8"/>
      <c r="R26" s="8"/>
    </row>
    <row r="27" spans="1:18">
      <c r="A27" s="8"/>
      <c r="B27" s="8"/>
      <c r="C27" s="8"/>
      <c r="D27" s="8"/>
      <c r="E27" s="8"/>
      <c r="F27" s="8"/>
      <c r="G27" s="8"/>
      <c r="H27" s="8"/>
      <c r="I27" s="9"/>
      <c r="J27" s="9"/>
      <c r="K27" s="9"/>
      <c r="L27" s="9"/>
      <c r="M27" s="9"/>
      <c r="N27" s="8"/>
      <c r="O27" s="8"/>
      <c r="P27" s="8"/>
      <c r="Q27" s="8"/>
      <c r="R27" s="8"/>
    </row>
    <row r="28" spans="1:18">
      <c r="A28" s="8"/>
      <c r="B28" s="8"/>
      <c r="C28" s="8"/>
      <c r="D28" s="8"/>
      <c r="E28" s="8"/>
      <c r="F28" s="8"/>
      <c r="G28" s="8"/>
      <c r="H28" s="8"/>
      <c r="I28" s="9"/>
      <c r="J28" s="9"/>
      <c r="K28" s="9"/>
      <c r="L28" s="9"/>
      <c r="M28" s="9"/>
      <c r="N28" s="8"/>
      <c r="O28" s="8"/>
      <c r="P28" s="8"/>
      <c r="Q28" s="8"/>
      <c r="R28" s="8"/>
    </row>
    <row r="29" spans="1:18">
      <c r="A29" s="8"/>
      <c r="B29" s="8"/>
      <c r="C29" s="8"/>
      <c r="D29" s="8"/>
      <c r="E29" s="8"/>
      <c r="F29" s="8"/>
      <c r="G29" s="8"/>
      <c r="H29" s="8"/>
      <c r="I29" s="9"/>
      <c r="J29" s="9"/>
      <c r="K29" s="9"/>
      <c r="L29" s="9"/>
      <c r="M29" s="9"/>
      <c r="N29" s="8"/>
      <c r="O29" s="8"/>
      <c r="P29" s="8"/>
      <c r="Q29" s="8"/>
      <c r="R29" s="8"/>
    </row>
    <row r="30" spans="1:18">
      <c r="A30" s="8"/>
      <c r="B30" s="8"/>
      <c r="C30" s="8"/>
      <c r="D30" s="8"/>
      <c r="E30" s="8"/>
      <c r="F30" s="8"/>
      <c r="G30" s="8"/>
      <c r="H30" s="8"/>
      <c r="I30" s="9"/>
      <c r="J30" s="9"/>
      <c r="K30" s="9"/>
      <c r="L30" s="9"/>
      <c r="M30" s="9"/>
      <c r="N30" s="8"/>
      <c r="O30" s="8"/>
      <c r="P30" s="8"/>
      <c r="Q30" s="8"/>
      <c r="R30" s="8"/>
    </row>
    <row r="31" spans="1:18">
      <c r="A31" s="8"/>
      <c r="B31" s="8"/>
      <c r="C31" s="8"/>
      <c r="D31" s="8"/>
      <c r="E31" s="8"/>
      <c r="F31" s="8"/>
      <c r="G31" s="8"/>
      <c r="H31" s="8"/>
      <c r="I31" s="9"/>
      <c r="J31" s="9"/>
      <c r="K31" s="9"/>
      <c r="L31" s="9"/>
      <c r="M31" s="9"/>
      <c r="N31" s="8"/>
      <c r="O31" s="8"/>
      <c r="P31" s="8"/>
      <c r="Q31" s="8"/>
      <c r="R31" s="8"/>
    </row>
    <row r="32" spans="1:18">
      <c r="A32" s="8"/>
      <c r="B32" s="8"/>
      <c r="C32" s="8"/>
      <c r="D32" s="8"/>
      <c r="E32" s="8"/>
      <c r="F32" s="8"/>
      <c r="G32" s="8"/>
      <c r="H32" s="8"/>
      <c r="I32" s="9"/>
      <c r="J32" s="9"/>
      <c r="K32" s="9"/>
      <c r="L32" s="9"/>
      <c r="M32" s="9"/>
      <c r="N32" s="8"/>
      <c r="O32" s="8"/>
      <c r="P32" s="8"/>
      <c r="Q32" s="8"/>
      <c r="R32" s="8"/>
    </row>
    <row r="33" spans="1:18">
      <c r="A33" s="8"/>
      <c r="B33" s="8"/>
      <c r="C33" s="8"/>
      <c r="D33" s="8"/>
      <c r="E33" s="8"/>
      <c r="F33" s="8"/>
      <c r="G33" s="8"/>
      <c r="H33" s="8"/>
      <c r="I33" s="9"/>
      <c r="J33" s="9"/>
      <c r="K33" s="9"/>
      <c r="L33" s="9"/>
      <c r="M33" s="9"/>
      <c r="N33" s="8"/>
      <c r="O33" s="8"/>
      <c r="P33" s="8"/>
      <c r="Q33" s="8"/>
      <c r="R33" s="8"/>
    </row>
    <row r="34" spans="1:18">
      <c r="A34" s="8"/>
      <c r="B34" s="8"/>
      <c r="C34" s="8"/>
      <c r="D34" s="8"/>
      <c r="E34" s="8"/>
      <c r="F34" s="8"/>
      <c r="G34" s="8"/>
      <c r="H34" s="8"/>
      <c r="I34" s="9"/>
      <c r="J34" s="9"/>
      <c r="K34" s="9"/>
      <c r="L34" s="9"/>
      <c r="M34" s="9"/>
      <c r="N34" s="8"/>
      <c r="O34" s="8"/>
      <c r="P34" s="8"/>
      <c r="Q34" s="8"/>
      <c r="R34" s="8"/>
    </row>
    <row r="35" spans="1:18">
      <c r="A35" s="8"/>
      <c r="B35" s="8"/>
      <c r="C35" s="8"/>
      <c r="D35" s="8"/>
      <c r="E35" s="8"/>
      <c r="F35" s="8"/>
      <c r="G35" s="8"/>
      <c r="H35" s="8"/>
      <c r="I35" s="9"/>
      <c r="J35" s="9"/>
      <c r="K35" s="9"/>
      <c r="L35" s="9"/>
      <c r="M35" s="9"/>
      <c r="N35" s="8"/>
      <c r="O35" s="8"/>
      <c r="P35" s="8"/>
      <c r="Q35" s="8"/>
      <c r="R35" s="8"/>
    </row>
    <row r="36" spans="1:18">
      <c r="A36" s="8"/>
      <c r="B36" s="8"/>
      <c r="C36" s="8"/>
      <c r="D36" s="8"/>
      <c r="E36" s="8"/>
      <c r="F36" s="8"/>
      <c r="G36" s="8"/>
      <c r="H36" s="8"/>
      <c r="I36" s="9"/>
      <c r="J36" s="9"/>
      <c r="K36" s="9"/>
      <c r="L36" s="9"/>
      <c r="M36" s="9"/>
      <c r="N36" s="8"/>
      <c r="O36" s="8"/>
      <c r="P36" s="8"/>
      <c r="Q36" s="8"/>
      <c r="R36" s="8"/>
    </row>
    <row r="37" spans="1:18">
      <c r="A37" s="8"/>
      <c r="B37" s="8"/>
      <c r="C37" s="8"/>
      <c r="D37" s="8"/>
      <c r="E37" s="8"/>
      <c r="F37" s="8"/>
      <c r="G37" s="8"/>
      <c r="H37" s="8"/>
      <c r="I37" s="9"/>
      <c r="J37" s="9"/>
      <c r="K37" s="9"/>
      <c r="L37" s="9"/>
      <c r="M37" s="9"/>
      <c r="N37" s="8"/>
      <c r="O37" s="8"/>
      <c r="P37" s="8"/>
      <c r="Q37" s="8"/>
      <c r="R37" s="8"/>
    </row>
    <row r="38" spans="1:18">
      <c r="A38" s="8"/>
      <c r="B38" s="8"/>
      <c r="C38" s="8"/>
      <c r="D38" s="8"/>
      <c r="E38" s="8"/>
      <c r="F38" s="8"/>
      <c r="G38" s="8"/>
      <c r="H38" s="8"/>
      <c r="I38" s="9"/>
      <c r="J38" s="9"/>
      <c r="K38" s="9"/>
      <c r="L38" s="9"/>
      <c r="M38" s="9"/>
      <c r="N38" s="8"/>
      <c r="O38" s="8"/>
      <c r="P38" s="8"/>
      <c r="Q38" s="8"/>
      <c r="R38" s="8"/>
    </row>
    <row r="39" spans="1:18">
      <c r="A39" s="8"/>
      <c r="B39" s="8"/>
      <c r="C39" s="8"/>
      <c r="D39" s="8"/>
      <c r="E39" s="8"/>
      <c r="F39" s="8"/>
      <c r="G39" s="8"/>
      <c r="H39" s="8"/>
      <c r="I39" s="9"/>
      <c r="J39" s="9"/>
      <c r="K39" s="9"/>
      <c r="L39" s="9"/>
      <c r="M39" s="9"/>
      <c r="N39" s="8"/>
      <c r="O39" s="8"/>
      <c r="P39" s="8"/>
      <c r="Q39" s="8"/>
      <c r="R39" s="8"/>
    </row>
    <row r="40" spans="1:18">
      <c r="A40" s="8"/>
      <c r="B40" s="8"/>
      <c r="C40" s="8"/>
      <c r="D40" s="8"/>
      <c r="E40" s="8"/>
      <c r="F40" s="8"/>
      <c r="G40" s="8"/>
      <c r="H40" s="8"/>
      <c r="I40" s="9"/>
      <c r="J40" s="9"/>
      <c r="K40" s="9"/>
      <c r="L40" s="9"/>
      <c r="M40" s="9"/>
      <c r="N40" s="8"/>
      <c r="O40" s="8"/>
      <c r="P40" s="8"/>
      <c r="Q40" s="8"/>
      <c r="R40" s="8"/>
    </row>
    <row r="41" spans="1:18">
      <c r="A41" s="8"/>
      <c r="B41" s="8"/>
      <c r="C41" s="8"/>
      <c r="D41" s="8"/>
      <c r="E41" s="8"/>
      <c r="F41" s="8"/>
      <c r="G41" s="8"/>
      <c r="H41" s="8"/>
      <c r="I41" s="9"/>
      <c r="J41" s="9"/>
      <c r="K41" s="9"/>
      <c r="L41" s="9"/>
      <c r="M41" s="9"/>
      <c r="N41" s="8"/>
      <c r="O41" s="8"/>
      <c r="P41" s="8"/>
      <c r="Q41" s="8"/>
      <c r="R41" s="8"/>
    </row>
    <row r="42" spans="1:18">
      <c r="A42" s="8"/>
      <c r="B42" s="8"/>
      <c r="C42" s="8"/>
      <c r="D42" s="8"/>
      <c r="E42" s="8"/>
      <c r="F42" s="8"/>
      <c r="G42" s="8"/>
      <c r="H42" s="8"/>
      <c r="I42" s="9"/>
      <c r="J42" s="9"/>
      <c r="K42" s="9"/>
      <c r="L42" s="9"/>
      <c r="M42" s="9"/>
      <c r="N42" s="8"/>
      <c r="O42" s="8"/>
      <c r="P42" s="8"/>
      <c r="Q42" s="8"/>
      <c r="R42" s="8"/>
    </row>
    <row r="43" spans="1:18">
      <c r="A43" s="8"/>
      <c r="B43" s="8"/>
      <c r="C43" s="8"/>
      <c r="D43" s="8"/>
      <c r="E43" s="8"/>
      <c r="F43" s="8"/>
      <c r="G43" s="8"/>
      <c r="H43" s="8"/>
      <c r="I43" s="9"/>
      <c r="J43" s="9"/>
      <c r="K43" s="9"/>
      <c r="L43" s="9"/>
      <c r="M43" s="9"/>
      <c r="N43" s="8"/>
      <c r="O43" s="8"/>
      <c r="P43" s="8"/>
      <c r="Q43" s="8"/>
      <c r="R43" s="8"/>
    </row>
    <row r="44" spans="1:18">
      <c r="A44" s="8"/>
      <c r="B44" s="8"/>
      <c r="C44" s="8"/>
      <c r="D44" s="8"/>
      <c r="E44" s="8"/>
      <c r="F44" s="8"/>
      <c r="G44" s="8"/>
      <c r="H44" s="8"/>
      <c r="I44" s="9"/>
      <c r="J44" s="9"/>
      <c r="K44" s="9"/>
      <c r="L44" s="9"/>
      <c r="M44" s="9"/>
      <c r="N44" s="8"/>
      <c r="O44" s="8"/>
      <c r="P44" s="8"/>
      <c r="Q44" s="8"/>
      <c r="R44" s="8"/>
    </row>
    <row r="45" spans="1:18">
      <c r="A45" s="8"/>
      <c r="B45" s="8"/>
      <c r="C45" s="8"/>
      <c r="D45" s="8"/>
      <c r="E45" s="8"/>
      <c r="F45" s="8"/>
      <c r="G45" s="8"/>
      <c r="H45" s="8"/>
      <c r="I45" s="9"/>
      <c r="J45" s="9"/>
      <c r="K45" s="9"/>
      <c r="L45" s="9"/>
      <c r="M45" s="9"/>
      <c r="N45" s="8"/>
      <c r="O45" s="8"/>
      <c r="P45" s="8"/>
      <c r="Q45" s="8"/>
      <c r="R45" s="8"/>
    </row>
    <row r="46" spans="1:18">
      <c r="A46" s="8"/>
      <c r="B46" s="8"/>
      <c r="C46" s="8"/>
      <c r="D46" s="8"/>
      <c r="E46" s="8"/>
      <c r="F46" s="8"/>
      <c r="G46" s="8"/>
      <c r="H46" s="8"/>
      <c r="I46" s="9"/>
      <c r="J46" s="9"/>
      <c r="K46" s="9"/>
      <c r="L46" s="9"/>
      <c r="M46" s="9"/>
      <c r="N46" s="8"/>
      <c r="O46" s="8"/>
      <c r="P46" s="8"/>
      <c r="Q46" s="8"/>
      <c r="R46" s="8"/>
    </row>
    <row r="47" spans="1:18">
      <c r="A47" s="8"/>
      <c r="B47" s="8"/>
      <c r="C47" s="8"/>
      <c r="D47" s="8"/>
      <c r="E47" s="8"/>
      <c r="F47" s="8"/>
      <c r="G47" s="8"/>
      <c r="H47" s="8"/>
      <c r="I47" s="9"/>
      <c r="J47" s="9"/>
      <c r="K47" s="9"/>
      <c r="L47" s="9"/>
      <c r="M47" s="9"/>
      <c r="N47" s="8"/>
      <c r="O47" s="8"/>
      <c r="P47" s="8"/>
      <c r="Q47" s="8"/>
      <c r="R47" s="8"/>
    </row>
    <row r="48" spans="1:18">
      <c r="A48" s="8"/>
      <c r="B48" s="8"/>
      <c r="C48" s="8"/>
      <c r="D48" s="8"/>
      <c r="E48" s="8"/>
      <c r="F48" s="8"/>
      <c r="G48" s="8"/>
      <c r="H48" s="8"/>
      <c r="I48" s="9"/>
      <c r="J48" s="9"/>
      <c r="K48" s="9"/>
      <c r="L48" s="9"/>
      <c r="M48" s="9"/>
      <c r="N48" s="8"/>
      <c r="O48" s="8"/>
      <c r="P48" s="8"/>
      <c r="Q48" s="8"/>
      <c r="R48" s="8"/>
    </row>
    <row r="49" spans="1:18">
      <c r="A49" s="8"/>
      <c r="B49" s="8"/>
      <c r="C49" s="8"/>
      <c r="D49" s="8"/>
      <c r="E49" s="8"/>
      <c r="F49" s="8"/>
      <c r="G49" s="8"/>
      <c r="H49" s="8"/>
      <c r="I49" s="9"/>
      <c r="J49" s="9"/>
      <c r="K49" s="9"/>
      <c r="L49" s="9"/>
      <c r="M49" s="9"/>
      <c r="N49" s="8"/>
      <c r="O49" s="8"/>
      <c r="P49" s="8"/>
      <c r="Q49" s="8"/>
      <c r="R49" s="8"/>
    </row>
    <row r="50" spans="1:18">
      <c r="A50" s="8"/>
      <c r="B50" s="8"/>
      <c r="C50" s="8"/>
      <c r="D50" s="8"/>
      <c r="E50" s="8"/>
      <c r="F50" s="8"/>
      <c r="G50" s="8"/>
      <c r="H50" s="8"/>
      <c r="I50" s="9"/>
      <c r="J50" s="9"/>
      <c r="K50" s="9"/>
      <c r="L50" s="9"/>
      <c r="M50" s="9"/>
      <c r="N50" s="8"/>
      <c r="O50" s="8"/>
      <c r="P50" s="8"/>
      <c r="Q50" s="8"/>
      <c r="R50" s="8"/>
    </row>
    <row r="51" spans="1:18">
      <c r="A51" s="8"/>
      <c r="B51" s="8"/>
      <c r="C51" s="8"/>
      <c r="D51" s="8"/>
      <c r="E51" s="8"/>
      <c r="F51" s="8"/>
      <c r="G51" s="8"/>
      <c r="H51" s="8"/>
      <c r="I51" s="9"/>
      <c r="J51" s="9"/>
      <c r="K51" s="9"/>
      <c r="L51" s="9"/>
      <c r="M51" s="9"/>
      <c r="N51" s="8"/>
      <c r="O51" s="8"/>
      <c r="P51" s="8"/>
      <c r="Q51" s="8"/>
      <c r="R51" s="8"/>
    </row>
    <row r="52" spans="1:18">
      <c r="A52" s="8"/>
      <c r="B52" s="8"/>
      <c r="C52" s="8"/>
      <c r="D52" s="8"/>
      <c r="E52" s="8"/>
      <c r="F52" s="8"/>
      <c r="G52" s="8"/>
      <c r="H52" s="8"/>
      <c r="I52" s="9"/>
      <c r="J52" s="9"/>
      <c r="K52" s="9"/>
      <c r="L52" s="9"/>
      <c r="M52" s="9"/>
      <c r="N52" s="8"/>
      <c r="O52" s="8"/>
      <c r="P52" s="8"/>
      <c r="Q52" s="8"/>
      <c r="R52" s="8"/>
    </row>
    <row r="53" spans="1:18">
      <c r="A53" s="8"/>
      <c r="B53" s="8"/>
      <c r="C53" s="8"/>
      <c r="D53" s="8"/>
      <c r="E53" s="8"/>
      <c r="F53" s="8"/>
      <c r="G53" s="8"/>
      <c r="H53" s="8"/>
      <c r="I53" s="9"/>
      <c r="J53" s="9"/>
      <c r="K53" s="9"/>
      <c r="L53" s="9"/>
      <c r="M53" s="9"/>
      <c r="N53" s="8"/>
      <c r="O53" s="8"/>
      <c r="P53" s="8"/>
      <c r="Q53" s="8"/>
      <c r="R53" s="8"/>
    </row>
    <row r="54" spans="1:18">
      <c r="A54" s="8"/>
      <c r="B54" s="8"/>
      <c r="C54" s="8"/>
      <c r="D54" s="8"/>
      <c r="E54" s="8"/>
      <c r="F54" s="8"/>
      <c r="G54" s="8"/>
      <c r="H54" s="8"/>
      <c r="I54" s="9"/>
      <c r="J54" s="9"/>
      <c r="K54" s="9"/>
      <c r="L54" s="9"/>
      <c r="M54" s="9"/>
      <c r="N54" s="8"/>
      <c r="O54" s="8"/>
      <c r="P54" s="8"/>
      <c r="Q54" s="8"/>
      <c r="R54" s="8"/>
    </row>
    <row r="55" spans="1:18">
      <c r="A55" s="8"/>
      <c r="B55" s="8"/>
      <c r="C55" s="8"/>
      <c r="D55" s="8"/>
      <c r="E55" s="8"/>
      <c r="F55" s="8"/>
      <c r="G55" s="8"/>
      <c r="H55" s="8"/>
      <c r="I55" s="9"/>
      <c r="J55" s="9"/>
      <c r="K55" s="9"/>
      <c r="L55" s="9"/>
      <c r="M55" s="9"/>
      <c r="N55" s="8"/>
      <c r="O55" s="8"/>
      <c r="P55" s="8"/>
      <c r="Q55" s="8"/>
      <c r="R55" s="8"/>
    </row>
    <row r="56" spans="1:18">
      <c r="A56" s="8"/>
      <c r="B56" s="8"/>
      <c r="C56" s="8"/>
      <c r="D56" s="8"/>
      <c r="E56" s="8"/>
      <c r="F56" s="8"/>
      <c r="G56" s="8"/>
      <c r="H56" s="8"/>
      <c r="I56" s="9"/>
      <c r="J56" s="9"/>
      <c r="K56" s="9"/>
      <c r="L56" s="9"/>
      <c r="M56" s="9"/>
      <c r="N56" s="8"/>
      <c r="O56" s="8"/>
      <c r="P56" s="8"/>
      <c r="Q56" s="8"/>
      <c r="R56" s="8"/>
    </row>
    <row r="57" spans="1:18">
      <c r="A57" s="8"/>
      <c r="B57" s="8"/>
      <c r="C57" s="8"/>
      <c r="D57" s="8"/>
      <c r="E57" s="8"/>
      <c r="F57" s="8"/>
      <c r="G57" s="8"/>
      <c r="H57" s="8"/>
      <c r="I57" s="9"/>
      <c r="J57" s="9"/>
      <c r="K57" s="9"/>
      <c r="L57" s="9"/>
      <c r="M57" s="9"/>
      <c r="N57" s="8"/>
      <c r="O57" s="8"/>
      <c r="P57" s="8"/>
      <c r="Q57" s="8"/>
      <c r="R57" s="8"/>
    </row>
    <row r="58" spans="1:18">
      <c r="A58" s="8"/>
      <c r="B58" s="8"/>
      <c r="C58" s="8"/>
      <c r="D58" s="8"/>
      <c r="E58" s="8"/>
      <c r="F58" s="8"/>
      <c r="G58" s="8"/>
      <c r="H58" s="8"/>
      <c r="I58" s="9"/>
      <c r="J58" s="9"/>
      <c r="K58" s="9"/>
      <c r="L58" s="9"/>
      <c r="M58" s="9"/>
      <c r="N58" s="8"/>
      <c r="O58" s="8"/>
      <c r="P58" s="8"/>
      <c r="Q58" s="8"/>
      <c r="R58" s="8"/>
    </row>
    <row r="59" spans="1:18">
      <c r="A59" s="8"/>
      <c r="B59" s="8"/>
      <c r="C59" s="8"/>
      <c r="D59" s="8"/>
      <c r="E59" s="8"/>
      <c r="F59" s="8"/>
      <c r="G59" s="8"/>
      <c r="H59" s="8"/>
      <c r="I59" s="9"/>
      <c r="J59" s="9"/>
      <c r="K59" s="9"/>
      <c r="L59" s="9"/>
      <c r="M59" s="9"/>
      <c r="N59" s="8"/>
      <c r="O59" s="8"/>
      <c r="P59" s="8"/>
      <c r="Q59" s="8"/>
      <c r="R59" s="8"/>
    </row>
    <row r="60" spans="1:18">
      <c r="A60" s="8"/>
      <c r="B60" s="8"/>
      <c r="C60" s="8"/>
      <c r="D60" s="8"/>
      <c r="E60" s="8"/>
      <c r="F60" s="8"/>
      <c r="G60" s="8"/>
      <c r="H60" s="8"/>
      <c r="I60" s="9"/>
      <c r="J60" s="9"/>
      <c r="K60" s="9"/>
      <c r="L60" s="9"/>
      <c r="M60" s="9"/>
      <c r="N60" s="8"/>
      <c r="O60" s="8"/>
      <c r="P60" s="8"/>
      <c r="Q60" s="8"/>
      <c r="R60" s="8"/>
    </row>
    <row r="61" spans="1:18">
      <c r="A61" s="8"/>
      <c r="B61" s="8"/>
      <c r="C61" s="8"/>
      <c r="D61" s="8"/>
      <c r="E61" s="8"/>
      <c r="F61" s="8"/>
      <c r="G61" s="8"/>
      <c r="H61" s="8"/>
      <c r="I61" s="9"/>
      <c r="J61" s="9"/>
      <c r="K61" s="9"/>
      <c r="L61" s="9"/>
      <c r="M61" s="9"/>
      <c r="N61" s="8"/>
      <c r="O61" s="8"/>
      <c r="P61" s="8"/>
      <c r="Q61" s="8"/>
      <c r="R61" s="8"/>
    </row>
    <row r="62" spans="1:18">
      <c r="A62" s="8"/>
      <c r="B62" s="8"/>
      <c r="C62" s="8"/>
      <c r="D62" s="8"/>
      <c r="E62" s="8"/>
      <c r="F62" s="8"/>
      <c r="G62" s="8"/>
      <c r="H62" s="8"/>
      <c r="I62" s="9"/>
      <c r="J62" s="9"/>
      <c r="K62" s="9"/>
      <c r="L62" s="9"/>
      <c r="M62" s="9"/>
      <c r="N62" s="8"/>
      <c r="O62" s="8"/>
      <c r="P62" s="8"/>
      <c r="Q62" s="8"/>
      <c r="R62" s="8"/>
    </row>
    <row r="63" spans="1:18">
      <c r="A63" s="8"/>
      <c r="B63" s="8"/>
      <c r="C63" s="8"/>
      <c r="D63" s="8"/>
      <c r="E63" s="8"/>
      <c r="F63" s="8"/>
      <c r="G63" s="8"/>
      <c r="H63" s="8"/>
      <c r="I63" s="9"/>
      <c r="J63" s="9"/>
      <c r="K63" s="9"/>
      <c r="L63" s="9"/>
      <c r="M63" s="9"/>
      <c r="N63" s="8"/>
      <c r="O63" s="8"/>
      <c r="P63" s="8"/>
      <c r="Q63" s="8"/>
      <c r="R63" s="8"/>
    </row>
    <row r="64" spans="1:18">
      <c r="A64" s="8"/>
      <c r="B64" s="8"/>
      <c r="C64" s="8"/>
      <c r="D64" s="8"/>
      <c r="E64" s="8"/>
      <c r="F64" s="8"/>
      <c r="G64" s="8"/>
      <c r="H64" s="8"/>
      <c r="I64" s="9"/>
      <c r="J64" s="9"/>
      <c r="K64" s="9"/>
      <c r="L64" s="9"/>
      <c r="M64" s="9"/>
      <c r="N64" s="8"/>
      <c r="O64" s="8"/>
      <c r="P64" s="8"/>
      <c r="Q64" s="8"/>
      <c r="R64" s="8"/>
    </row>
    <row r="65" spans="1:18">
      <c r="A65" s="8"/>
      <c r="B65" s="8"/>
      <c r="C65" s="8"/>
      <c r="D65" s="8"/>
      <c r="E65" s="8"/>
      <c r="F65" s="8"/>
      <c r="G65" s="8"/>
      <c r="H65" s="8"/>
      <c r="I65" s="9"/>
      <c r="J65" s="9"/>
      <c r="K65" s="9"/>
      <c r="L65" s="9"/>
      <c r="M65" s="9"/>
      <c r="N65" s="8"/>
      <c r="O65" s="8"/>
      <c r="P65" s="8"/>
      <c r="Q65" s="8"/>
      <c r="R65" s="8"/>
    </row>
    <row r="66" spans="1:18">
      <c r="A66" s="8"/>
      <c r="B66" s="8"/>
      <c r="C66" s="8"/>
      <c r="D66" s="8"/>
      <c r="E66" s="8"/>
      <c r="F66" s="8"/>
      <c r="G66" s="8"/>
      <c r="H66" s="8"/>
      <c r="I66" s="9"/>
      <c r="J66" s="9"/>
      <c r="K66" s="9"/>
      <c r="L66" s="9"/>
      <c r="M66" s="9"/>
      <c r="N66" s="8"/>
      <c r="O66" s="8"/>
      <c r="P66" s="8"/>
      <c r="Q66" s="8"/>
      <c r="R66" s="8"/>
    </row>
    <row r="67" spans="1:18">
      <c r="A67" s="8"/>
      <c r="B67" s="8"/>
      <c r="C67" s="8"/>
      <c r="D67" s="8"/>
      <c r="E67" s="8"/>
      <c r="F67" s="8"/>
      <c r="G67" s="8"/>
      <c r="H67" s="8"/>
      <c r="I67" s="9"/>
      <c r="J67" s="9"/>
      <c r="K67" s="9"/>
      <c r="L67" s="9"/>
      <c r="M67" s="9"/>
      <c r="N67" s="8"/>
      <c r="O67" s="8"/>
      <c r="P67" s="8"/>
      <c r="Q67" s="8"/>
      <c r="R67" s="8"/>
    </row>
    <row r="68" spans="1:18">
      <c r="A68" s="8"/>
      <c r="B68" s="8"/>
      <c r="C68" s="8"/>
      <c r="D68" s="8"/>
      <c r="E68" s="8"/>
      <c r="F68" s="8"/>
      <c r="G68" s="8"/>
      <c r="H68" s="8"/>
      <c r="I68" s="9"/>
      <c r="J68" s="9"/>
      <c r="K68" s="9"/>
      <c r="L68" s="9"/>
      <c r="M68" s="9"/>
      <c r="N68" s="8"/>
      <c r="O68" s="8"/>
      <c r="P68" s="8"/>
      <c r="Q68" s="8"/>
      <c r="R68" s="8"/>
    </row>
    <row r="69" spans="1:18">
      <c r="A69" s="8"/>
      <c r="B69" s="8"/>
      <c r="C69" s="8"/>
      <c r="D69" s="8"/>
      <c r="E69" s="8"/>
      <c r="F69" s="8"/>
      <c r="G69" s="8"/>
      <c r="H69" s="8"/>
      <c r="I69" s="9"/>
      <c r="J69" s="9"/>
      <c r="K69" s="9"/>
      <c r="L69" s="9"/>
      <c r="M69" s="9"/>
      <c r="N69" s="8"/>
      <c r="O69" s="8"/>
      <c r="P69" s="8"/>
      <c r="Q69" s="8"/>
      <c r="R69" s="8"/>
    </row>
    <row r="70" spans="1:18">
      <c r="A70" s="8"/>
      <c r="B70" s="8"/>
      <c r="C70" s="8"/>
      <c r="D70" s="8"/>
      <c r="E70" s="8"/>
      <c r="F70" s="8"/>
      <c r="G70" s="8"/>
      <c r="H70" s="8"/>
      <c r="I70" s="9"/>
      <c r="J70" s="9"/>
      <c r="K70" s="9"/>
      <c r="L70" s="9"/>
      <c r="M70" s="9"/>
      <c r="N70" s="8"/>
      <c r="O70" s="8"/>
      <c r="P70" s="8"/>
      <c r="Q70" s="8"/>
      <c r="R70" s="8"/>
    </row>
    <row r="71" spans="1:18">
      <c r="A71" s="8"/>
      <c r="B71" s="8"/>
      <c r="C71" s="8"/>
      <c r="D71" s="8"/>
      <c r="E71" s="8"/>
      <c r="F71" s="8"/>
      <c r="G71" s="8"/>
      <c r="H71" s="8"/>
      <c r="I71" s="9"/>
      <c r="J71" s="9"/>
      <c r="K71" s="9"/>
      <c r="L71" s="9"/>
      <c r="M71" s="9"/>
      <c r="N71" s="8"/>
      <c r="O71" s="8"/>
      <c r="P71" s="8"/>
      <c r="Q71" s="8"/>
      <c r="R71" s="8"/>
    </row>
    <row r="72" spans="1:18">
      <c r="A72" s="8"/>
      <c r="B72" s="8"/>
      <c r="C72" s="8"/>
      <c r="D72" s="8"/>
      <c r="E72" s="8"/>
      <c r="F72" s="8"/>
      <c r="G72" s="8"/>
      <c r="H72" s="8"/>
      <c r="I72" s="9"/>
      <c r="J72" s="9"/>
      <c r="K72" s="9"/>
      <c r="L72" s="9"/>
      <c r="M72" s="9"/>
      <c r="N72" s="8"/>
      <c r="O72" s="8"/>
      <c r="P72" s="8"/>
      <c r="Q72" s="8"/>
      <c r="R72" s="8"/>
    </row>
    <row r="73" spans="1:18">
      <c r="A73" s="8"/>
      <c r="B73" s="8"/>
      <c r="C73" s="8"/>
      <c r="D73" s="8"/>
      <c r="E73" s="8"/>
      <c r="F73" s="8"/>
      <c r="G73" s="8"/>
      <c r="H73" s="8"/>
      <c r="I73" s="9"/>
      <c r="J73" s="9"/>
      <c r="K73" s="9"/>
      <c r="L73" s="9"/>
      <c r="M73" s="9"/>
      <c r="N73" s="8"/>
      <c r="O73" s="8"/>
      <c r="P73" s="8"/>
      <c r="Q73" s="8"/>
      <c r="R73" s="8"/>
    </row>
    <row r="74" spans="1:18">
      <c r="A74" s="8"/>
      <c r="B74" s="8"/>
      <c r="C74" s="8"/>
      <c r="D74" s="8"/>
      <c r="E74" s="8"/>
      <c r="F74" s="8"/>
      <c r="G74" s="8"/>
      <c r="H74" s="8"/>
      <c r="I74" s="9"/>
      <c r="J74" s="9"/>
      <c r="K74" s="9"/>
      <c r="L74" s="9"/>
      <c r="M74" s="9"/>
      <c r="N74" s="8"/>
      <c r="O74" s="8"/>
      <c r="P74" s="8"/>
      <c r="Q74" s="8"/>
      <c r="R74" s="8"/>
    </row>
    <row r="75" spans="1:18">
      <c r="A75" s="8"/>
      <c r="B75" s="8"/>
      <c r="C75" s="8"/>
      <c r="D75" s="8"/>
      <c r="E75" s="8"/>
      <c r="F75" s="8"/>
      <c r="G75" s="8"/>
      <c r="H75" s="8"/>
      <c r="I75" s="9"/>
      <c r="J75" s="9"/>
      <c r="K75" s="9"/>
      <c r="L75" s="9"/>
      <c r="M75" s="9"/>
      <c r="N75" s="8"/>
      <c r="O75" s="8"/>
      <c r="P75" s="8"/>
      <c r="Q75" s="8"/>
      <c r="R75" s="8"/>
    </row>
    <row r="76" spans="1:18">
      <c r="A76" s="8"/>
      <c r="B76" s="8"/>
      <c r="C76" s="8"/>
      <c r="D76" s="8"/>
      <c r="E76" s="8"/>
      <c r="F76" s="8"/>
      <c r="G76" s="8"/>
      <c r="H76" s="8"/>
      <c r="I76" s="9"/>
      <c r="J76" s="9"/>
      <c r="K76" s="9"/>
      <c r="L76" s="9"/>
      <c r="M76" s="9"/>
      <c r="N76" s="8"/>
      <c r="O76" s="8"/>
      <c r="P76" s="8"/>
      <c r="Q76" s="8"/>
      <c r="R76" s="8"/>
    </row>
    <row r="77" spans="1:18">
      <c r="A77" s="8"/>
      <c r="B77" s="8"/>
      <c r="C77" s="8"/>
      <c r="D77" s="8"/>
      <c r="E77" s="8"/>
      <c r="F77" s="8"/>
      <c r="G77" s="8"/>
      <c r="H77" s="8"/>
      <c r="I77" s="9"/>
      <c r="J77" s="9"/>
      <c r="K77" s="9"/>
      <c r="L77" s="9"/>
      <c r="M77" s="9"/>
      <c r="N77" s="8"/>
      <c r="O77" s="8"/>
      <c r="P77" s="8"/>
      <c r="Q77" s="8"/>
      <c r="R77" s="8"/>
    </row>
    <row r="78" spans="1:18">
      <c r="A78" s="8"/>
      <c r="B78" s="8"/>
      <c r="C78" s="8"/>
      <c r="D78" s="8"/>
      <c r="E78" s="8"/>
      <c r="F78" s="8"/>
      <c r="G78" s="8"/>
      <c r="H78" s="8"/>
      <c r="I78" s="9"/>
      <c r="J78" s="9"/>
      <c r="K78" s="9"/>
      <c r="L78" s="9"/>
      <c r="M78" s="9"/>
      <c r="N78" s="8"/>
      <c r="O78" s="8"/>
      <c r="P78" s="8"/>
      <c r="Q78" s="8"/>
      <c r="R78" s="8"/>
    </row>
    <row r="79" spans="1:18">
      <c r="A79" s="8"/>
      <c r="B79" s="8"/>
      <c r="C79" s="8"/>
      <c r="D79" s="8"/>
      <c r="E79" s="8"/>
      <c r="F79" s="8"/>
      <c r="G79" s="8"/>
      <c r="H79" s="8"/>
      <c r="I79" s="9"/>
      <c r="J79" s="9"/>
      <c r="K79" s="9"/>
      <c r="L79" s="9"/>
      <c r="M79" s="9"/>
      <c r="N79" s="8"/>
      <c r="O79" s="8"/>
      <c r="P79" s="8"/>
      <c r="Q79" s="8"/>
      <c r="R79" s="8"/>
    </row>
    <row r="80" spans="1:18">
      <c r="A80" s="8"/>
      <c r="B80" s="8"/>
      <c r="C80" s="8"/>
      <c r="D80" s="8"/>
      <c r="E80" s="8"/>
      <c r="F80" s="8"/>
      <c r="G80" s="8"/>
      <c r="H80" s="8"/>
      <c r="I80" s="9"/>
      <c r="J80" s="9"/>
      <c r="K80" s="9"/>
      <c r="L80" s="9"/>
      <c r="M80" s="9"/>
      <c r="N80" s="8"/>
      <c r="O80" s="8"/>
      <c r="P80" s="8"/>
      <c r="Q80" s="8"/>
      <c r="R80" s="8"/>
    </row>
    <row r="81" spans="1:18">
      <c r="A81" s="8"/>
      <c r="B81" s="8"/>
      <c r="C81" s="8"/>
      <c r="D81" s="8"/>
      <c r="E81" s="8"/>
      <c r="F81" s="8"/>
      <c r="G81" s="8"/>
      <c r="H81" s="8"/>
      <c r="I81" s="9"/>
      <c r="J81" s="9"/>
      <c r="K81" s="9"/>
      <c r="L81" s="9"/>
      <c r="M81" s="9"/>
      <c r="N81" s="8"/>
      <c r="O81" s="8"/>
      <c r="P81" s="8"/>
      <c r="Q81" s="8"/>
      <c r="R81" s="8"/>
    </row>
    <row r="82" spans="1:18">
      <c r="A82" s="8"/>
      <c r="B82" s="8"/>
      <c r="C82" s="8"/>
      <c r="D82" s="8"/>
      <c r="E82" s="8"/>
      <c r="F82" s="8"/>
      <c r="G82" s="8"/>
      <c r="H82" s="8"/>
      <c r="I82" s="9"/>
      <c r="J82" s="9"/>
      <c r="K82" s="9"/>
      <c r="L82" s="9"/>
      <c r="M82" s="9"/>
      <c r="N82" s="8"/>
      <c r="O82" s="8"/>
      <c r="P82" s="8"/>
      <c r="Q82" s="8"/>
      <c r="R82" s="8"/>
    </row>
    <row r="83" spans="1:18">
      <c r="A83" s="8"/>
      <c r="B83" s="8"/>
      <c r="C83" s="8"/>
      <c r="D83" s="8"/>
      <c r="E83" s="8"/>
      <c r="F83" s="8"/>
      <c r="G83" s="8"/>
      <c r="H83" s="8"/>
      <c r="I83" s="9"/>
      <c r="J83" s="9"/>
      <c r="K83" s="9"/>
      <c r="L83" s="9"/>
      <c r="M83" s="9"/>
      <c r="N83" s="8"/>
      <c r="O83" s="8"/>
      <c r="P83" s="8"/>
      <c r="Q83" s="8"/>
      <c r="R83" s="8"/>
    </row>
    <row r="84" spans="1:18">
      <c r="A84" s="8"/>
      <c r="B84" s="8"/>
      <c r="C84" s="8"/>
      <c r="D84" s="8"/>
      <c r="E84" s="8"/>
      <c r="F84" s="8"/>
      <c r="G84" s="8"/>
      <c r="H84" s="8"/>
      <c r="I84" s="9"/>
      <c r="J84" s="9"/>
      <c r="K84" s="9"/>
      <c r="L84" s="9"/>
      <c r="M84" s="9"/>
      <c r="N84" s="8"/>
      <c r="O84" s="8"/>
      <c r="P84" s="8"/>
      <c r="Q84" s="8"/>
      <c r="R84" s="8"/>
    </row>
    <row r="85" spans="1:18">
      <c r="A85" s="8"/>
      <c r="B85" s="8"/>
      <c r="C85" s="8"/>
      <c r="D85" s="8"/>
      <c r="E85" s="8"/>
      <c r="F85" s="8"/>
      <c r="G85" s="8"/>
      <c r="H85" s="8"/>
      <c r="I85" s="9"/>
      <c r="J85" s="9"/>
      <c r="K85" s="9"/>
      <c r="L85" s="9"/>
      <c r="M85" s="9"/>
      <c r="N85" s="8"/>
      <c r="O85" s="8"/>
      <c r="P85" s="8"/>
      <c r="Q85" s="8"/>
      <c r="R85" s="8"/>
    </row>
    <row r="86" spans="1:18">
      <c r="A86" s="8"/>
      <c r="B86" s="8"/>
      <c r="C86" s="8"/>
      <c r="D86" s="8"/>
      <c r="E86" s="8"/>
      <c r="F86" s="8"/>
      <c r="G86" s="8"/>
      <c r="H86" s="8"/>
      <c r="I86" s="9"/>
      <c r="J86" s="9"/>
      <c r="K86" s="9"/>
      <c r="L86" s="9"/>
      <c r="M86" s="9"/>
      <c r="N86" s="8"/>
      <c r="O86" s="8"/>
      <c r="P86" s="8"/>
      <c r="Q86" s="8"/>
      <c r="R86" s="8"/>
    </row>
    <row r="87" spans="1:18">
      <c r="A87" s="8"/>
      <c r="B87" s="8"/>
      <c r="C87" s="8"/>
      <c r="D87" s="8"/>
      <c r="E87" s="8"/>
      <c r="F87" s="8"/>
      <c r="G87" s="8"/>
      <c r="H87" s="8"/>
      <c r="I87" s="9"/>
      <c r="J87" s="9"/>
      <c r="K87" s="9"/>
      <c r="L87" s="9"/>
      <c r="M87" s="9"/>
      <c r="N87" s="8"/>
      <c r="O87" s="8"/>
      <c r="P87" s="8"/>
      <c r="Q87" s="8"/>
      <c r="R87" s="8"/>
    </row>
    <row r="88" spans="1:18">
      <c r="A88" s="8"/>
      <c r="B88" s="8"/>
      <c r="C88" s="8"/>
      <c r="D88" s="8"/>
      <c r="E88" s="8"/>
      <c r="F88" s="8"/>
      <c r="G88" s="8"/>
      <c r="H88" s="8"/>
      <c r="I88" s="9"/>
      <c r="J88" s="9"/>
      <c r="K88" s="9"/>
      <c r="L88" s="9"/>
      <c r="M88" s="9"/>
      <c r="N88" s="8"/>
      <c r="O88" s="8"/>
      <c r="P88" s="8"/>
      <c r="Q88" s="8"/>
      <c r="R88" s="8"/>
    </row>
    <row r="89" spans="1:18">
      <c r="A89" s="8"/>
      <c r="B89" s="8"/>
      <c r="C89" s="8"/>
      <c r="D89" s="8"/>
      <c r="E89" s="8"/>
      <c r="F89" s="8"/>
      <c r="G89" s="8"/>
      <c r="H89" s="8"/>
      <c r="I89" s="9"/>
      <c r="J89" s="9"/>
      <c r="K89" s="9"/>
      <c r="L89" s="9"/>
      <c r="M89" s="9"/>
      <c r="N89" s="8"/>
      <c r="O89" s="8"/>
      <c r="P89" s="8"/>
      <c r="Q89" s="8"/>
      <c r="R89" s="8"/>
    </row>
    <row r="90" spans="1:18">
      <c r="A90" s="8"/>
      <c r="B90" s="8"/>
      <c r="C90" s="8"/>
      <c r="D90" s="8"/>
      <c r="E90" s="8"/>
      <c r="F90" s="8"/>
      <c r="G90" s="8"/>
      <c r="H90" s="8"/>
      <c r="I90" s="9"/>
      <c r="J90" s="9"/>
      <c r="K90" s="9"/>
      <c r="L90" s="9"/>
      <c r="M90" s="9"/>
      <c r="N90" s="8"/>
      <c r="O90" s="8"/>
      <c r="P90" s="8"/>
      <c r="Q90" s="8"/>
      <c r="R90" s="8"/>
    </row>
    <row r="91" spans="1:18">
      <c r="A91" s="8"/>
      <c r="B91" s="8"/>
      <c r="C91" s="8"/>
      <c r="D91" s="8"/>
      <c r="E91" s="8"/>
      <c r="F91" s="8"/>
      <c r="G91" s="8"/>
      <c r="H91" s="8"/>
      <c r="I91" s="9"/>
      <c r="J91" s="9"/>
      <c r="K91" s="9"/>
      <c r="L91" s="9"/>
      <c r="M91" s="9"/>
      <c r="N91" s="8"/>
      <c r="O91" s="8"/>
      <c r="P91" s="8"/>
      <c r="Q91" s="8"/>
      <c r="R91" s="8"/>
    </row>
    <row r="92" spans="1:18">
      <c r="A92" s="8"/>
      <c r="B92" s="8"/>
      <c r="C92" s="8"/>
      <c r="D92" s="8"/>
      <c r="E92" s="8"/>
      <c r="F92" s="8"/>
      <c r="G92" s="8"/>
      <c r="H92" s="8"/>
      <c r="I92" s="9"/>
      <c r="J92" s="9"/>
      <c r="K92" s="9"/>
      <c r="L92" s="9"/>
      <c r="M92" s="9"/>
      <c r="N92" s="8"/>
      <c r="O92" s="8"/>
      <c r="P92" s="8"/>
      <c r="Q92" s="8"/>
      <c r="R92" s="8"/>
    </row>
    <row r="93" spans="1:18">
      <c r="A93" s="8"/>
      <c r="B93" s="8"/>
      <c r="C93" s="8"/>
      <c r="D93" s="8"/>
      <c r="E93" s="8"/>
      <c r="F93" s="8"/>
      <c r="G93" s="8"/>
      <c r="H93" s="8"/>
      <c r="I93" s="9"/>
      <c r="J93" s="9"/>
      <c r="K93" s="9"/>
      <c r="L93" s="9"/>
      <c r="M93" s="9"/>
      <c r="N93" s="8"/>
      <c r="O93" s="8"/>
      <c r="P93" s="8"/>
      <c r="Q93" s="8"/>
      <c r="R93" s="8"/>
    </row>
    <row r="94" spans="1:18">
      <c r="A94" s="8"/>
      <c r="B94" s="8"/>
      <c r="C94" s="8"/>
      <c r="D94" s="8"/>
      <c r="E94" s="8"/>
      <c r="F94" s="8"/>
      <c r="G94" s="8"/>
      <c r="H94" s="8"/>
      <c r="I94" s="9"/>
      <c r="J94" s="9"/>
      <c r="K94" s="9"/>
      <c r="L94" s="9"/>
      <c r="M94" s="9"/>
      <c r="N94" s="8"/>
      <c r="O94" s="8"/>
      <c r="P94" s="8"/>
      <c r="Q94" s="8"/>
      <c r="R94" s="8"/>
    </row>
    <row r="95" spans="1:18">
      <c r="A95" s="8"/>
      <c r="B95" s="8"/>
      <c r="C95" s="8"/>
      <c r="D95" s="8"/>
      <c r="E95" s="8"/>
      <c r="F95" s="8"/>
      <c r="G95" s="8"/>
      <c r="H95" s="8"/>
      <c r="I95" s="9"/>
      <c r="J95" s="9"/>
      <c r="K95" s="9"/>
      <c r="L95" s="9"/>
      <c r="M95" s="9"/>
      <c r="N95" s="8"/>
      <c r="O95" s="8"/>
      <c r="P95" s="8"/>
      <c r="Q95" s="8"/>
      <c r="R95" s="8"/>
    </row>
    <row r="96" spans="1:18">
      <c r="A96" s="8"/>
      <c r="B96" s="8"/>
      <c r="C96" s="8"/>
      <c r="D96" s="8"/>
      <c r="E96" s="8"/>
      <c r="F96" s="8"/>
      <c r="G96" s="8"/>
      <c r="H96" s="8"/>
      <c r="I96" s="9"/>
      <c r="J96" s="9"/>
      <c r="K96" s="9"/>
      <c r="L96" s="9"/>
      <c r="M96" s="9"/>
      <c r="N96" s="8"/>
      <c r="O96" s="8"/>
      <c r="P96" s="8"/>
      <c r="Q96" s="8"/>
      <c r="R96" s="8"/>
    </row>
    <row r="97" spans="1:18">
      <c r="A97" s="8"/>
      <c r="B97" s="8"/>
      <c r="C97" s="8"/>
      <c r="D97" s="8"/>
      <c r="E97" s="8"/>
      <c r="F97" s="8"/>
      <c r="G97" s="8"/>
      <c r="H97" s="8"/>
      <c r="I97" s="9"/>
      <c r="J97" s="9"/>
      <c r="K97" s="9"/>
      <c r="L97" s="9"/>
      <c r="M97" s="9"/>
      <c r="N97" s="8"/>
      <c r="O97" s="8"/>
      <c r="P97" s="8"/>
      <c r="Q97" s="8"/>
      <c r="R97" s="8"/>
    </row>
    <row r="98" spans="1:18">
      <c r="A98" s="8"/>
      <c r="B98" s="8"/>
      <c r="C98" s="8"/>
      <c r="D98" s="8"/>
      <c r="E98" s="8"/>
      <c r="F98" s="8"/>
      <c r="G98" s="8"/>
      <c r="H98" s="8"/>
      <c r="I98" s="9"/>
      <c r="J98" s="9"/>
      <c r="K98" s="9"/>
      <c r="L98" s="9"/>
      <c r="M98" s="9"/>
      <c r="N98" s="8"/>
      <c r="O98" s="8"/>
      <c r="P98" s="8"/>
      <c r="Q98" s="8"/>
      <c r="R98" s="8"/>
    </row>
    <row r="99" spans="1:18">
      <c r="A99" s="8"/>
      <c r="B99" s="8"/>
      <c r="C99" s="8"/>
      <c r="D99" s="8"/>
      <c r="E99" s="8"/>
      <c r="F99" s="8"/>
      <c r="G99" s="8"/>
      <c r="H99" s="8"/>
      <c r="I99" s="9"/>
      <c r="J99" s="9"/>
      <c r="K99" s="9"/>
      <c r="L99" s="9"/>
      <c r="M99" s="9"/>
      <c r="N99" s="8"/>
      <c r="O99" s="8"/>
      <c r="P99" s="8"/>
      <c r="Q99" s="8"/>
      <c r="R99" s="8"/>
    </row>
    <row r="100" spans="1:18">
      <c r="A100" s="8"/>
      <c r="B100" s="8"/>
      <c r="C100" s="8"/>
      <c r="D100" s="8"/>
      <c r="E100" s="8"/>
      <c r="F100" s="8"/>
      <c r="G100" s="8"/>
      <c r="H100" s="8"/>
      <c r="I100" s="9"/>
      <c r="J100" s="9"/>
      <c r="K100" s="9"/>
      <c r="L100" s="9"/>
      <c r="M100" s="9"/>
      <c r="N100" s="8"/>
      <c r="O100" s="8"/>
      <c r="P100" s="8"/>
      <c r="Q100" s="8"/>
      <c r="R100" s="8"/>
    </row>
    <row r="101" spans="1:18">
      <c r="A101" s="8"/>
      <c r="B101" s="8"/>
      <c r="C101" s="8"/>
      <c r="D101" s="8"/>
      <c r="E101" s="8"/>
      <c r="F101" s="8"/>
      <c r="G101" s="8"/>
      <c r="H101" s="8"/>
      <c r="I101" s="9"/>
      <c r="J101" s="9"/>
      <c r="K101" s="9"/>
      <c r="L101" s="9"/>
      <c r="M101" s="9"/>
      <c r="N101" s="8"/>
      <c r="O101" s="8"/>
      <c r="P101" s="8"/>
      <c r="Q101" s="8"/>
      <c r="R101" s="8"/>
    </row>
    <row r="102" spans="1:18">
      <c r="A102" s="8"/>
      <c r="B102" s="8"/>
      <c r="C102" s="8"/>
      <c r="D102" s="8"/>
      <c r="E102" s="8"/>
      <c r="F102" s="8"/>
      <c r="G102" s="8"/>
      <c r="H102" s="8"/>
      <c r="I102" s="9"/>
      <c r="J102" s="9"/>
      <c r="K102" s="9"/>
      <c r="L102" s="9"/>
      <c r="M102" s="9"/>
      <c r="N102" s="8"/>
      <c r="O102" s="8"/>
      <c r="P102" s="8"/>
      <c r="Q102" s="8"/>
      <c r="R102" s="8"/>
    </row>
    <row r="103" spans="1:18">
      <c r="A103" s="8"/>
      <c r="B103" s="8"/>
      <c r="C103" s="8"/>
      <c r="D103" s="8"/>
      <c r="E103" s="8"/>
      <c r="F103" s="8"/>
      <c r="G103" s="8"/>
      <c r="H103" s="8"/>
      <c r="I103" s="9"/>
      <c r="J103" s="9"/>
      <c r="K103" s="9"/>
      <c r="L103" s="9"/>
      <c r="M103" s="9"/>
      <c r="N103" s="8"/>
      <c r="O103" s="8"/>
      <c r="P103" s="8"/>
      <c r="Q103" s="8"/>
      <c r="R103" s="8"/>
    </row>
    <row r="104" spans="1:18">
      <c r="A104" s="8"/>
      <c r="B104" s="8"/>
      <c r="C104" s="8"/>
      <c r="D104" s="8"/>
      <c r="E104" s="8"/>
      <c r="F104" s="8"/>
      <c r="G104" s="8"/>
      <c r="H104" s="8"/>
      <c r="I104" s="9"/>
      <c r="J104" s="9"/>
      <c r="K104" s="9"/>
      <c r="L104" s="9"/>
      <c r="M104" s="9"/>
      <c r="N104" s="8"/>
      <c r="O104" s="8"/>
      <c r="P104" s="8"/>
      <c r="Q104" s="8"/>
      <c r="R104" s="8"/>
    </row>
    <row r="105" spans="1:18">
      <c r="A105" s="8"/>
      <c r="B105" s="8"/>
      <c r="C105" s="8"/>
      <c r="D105" s="8"/>
      <c r="E105" s="8"/>
      <c r="F105" s="8"/>
      <c r="G105" s="8"/>
      <c r="H105" s="8"/>
      <c r="I105" s="9"/>
      <c r="J105" s="9"/>
      <c r="K105" s="9"/>
      <c r="L105" s="9"/>
      <c r="M105" s="9"/>
      <c r="N105" s="8"/>
      <c r="O105" s="8"/>
      <c r="P105" s="8"/>
      <c r="Q105" s="8"/>
      <c r="R105" s="8"/>
    </row>
    <row r="106" spans="1:18">
      <c r="A106" s="8"/>
      <c r="B106" s="8"/>
      <c r="C106" s="8"/>
      <c r="D106" s="8"/>
      <c r="E106" s="8"/>
      <c r="F106" s="8"/>
      <c r="G106" s="8"/>
      <c r="H106" s="8"/>
      <c r="I106" s="9"/>
      <c r="J106" s="9"/>
      <c r="K106" s="9"/>
      <c r="L106" s="9"/>
      <c r="M106" s="9"/>
      <c r="N106" s="8"/>
      <c r="O106" s="8"/>
      <c r="P106" s="8"/>
      <c r="Q106" s="8"/>
      <c r="R106" s="8"/>
    </row>
    <row r="107" spans="1:18">
      <c r="A107" s="8"/>
      <c r="B107" s="8"/>
      <c r="C107" s="8"/>
      <c r="D107" s="8"/>
      <c r="E107" s="8"/>
      <c r="F107" s="8"/>
      <c r="G107" s="8"/>
      <c r="H107" s="8"/>
      <c r="I107" s="9"/>
      <c r="J107" s="9"/>
      <c r="K107" s="9"/>
      <c r="L107" s="9"/>
      <c r="M107" s="9"/>
      <c r="N107" s="8"/>
      <c r="O107" s="8"/>
      <c r="P107" s="8"/>
      <c r="Q107" s="8"/>
      <c r="R107" s="8"/>
    </row>
    <row r="108" spans="1:18">
      <c r="A108" s="8"/>
      <c r="B108" s="8"/>
      <c r="C108" s="8"/>
      <c r="D108" s="8"/>
      <c r="E108" s="8"/>
      <c r="F108" s="8"/>
      <c r="G108" s="8"/>
      <c r="H108" s="8"/>
      <c r="I108" s="9"/>
      <c r="J108" s="9"/>
      <c r="K108" s="9"/>
      <c r="L108" s="9"/>
      <c r="M108" s="9"/>
      <c r="N108" s="8"/>
      <c r="O108" s="8"/>
      <c r="P108" s="8"/>
      <c r="Q108" s="8"/>
      <c r="R108" s="8"/>
    </row>
    <row r="109" spans="1:18">
      <c r="A109" s="8"/>
      <c r="B109" s="8"/>
      <c r="C109" s="8"/>
      <c r="D109" s="8"/>
      <c r="E109" s="8"/>
      <c r="F109" s="8"/>
      <c r="G109" s="8"/>
      <c r="H109" s="8"/>
      <c r="I109" s="9"/>
      <c r="J109" s="9"/>
      <c r="K109" s="9"/>
      <c r="L109" s="9"/>
      <c r="M109" s="9"/>
      <c r="N109" s="8"/>
      <c r="O109" s="8"/>
      <c r="P109" s="8"/>
      <c r="Q109" s="8"/>
      <c r="R109" s="8"/>
    </row>
    <row r="110" spans="1:18">
      <c r="A110" s="8"/>
      <c r="B110" s="8"/>
      <c r="C110" s="8"/>
      <c r="D110" s="8"/>
      <c r="E110" s="8"/>
      <c r="F110" s="8"/>
      <c r="G110" s="8"/>
      <c r="H110" s="8"/>
      <c r="I110" s="9"/>
      <c r="J110" s="9"/>
      <c r="K110" s="9"/>
      <c r="L110" s="9"/>
      <c r="M110" s="9"/>
      <c r="N110" s="8"/>
      <c r="O110" s="8"/>
      <c r="P110" s="8"/>
      <c r="Q110" s="8"/>
      <c r="R110" s="8"/>
    </row>
    <row r="111" spans="1:18">
      <c r="A111" s="8"/>
      <c r="B111" s="8"/>
      <c r="C111" s="8"/>
      <c r="D111" s="8"/>
      <c r="E111" s="8"/>
      <c r="F111" s="8"/>
      <c r="G111" s="8"/>
      <c r="H111" s="8"/>
      <c r="I111" s="9"/>
      <c r="J111" s="9"/>
      <c r="K111" s="9"/>
      <c r="L111" s="9"/>
      <c r="M111" s="9"/>
      <c r="N111" s="8"/>
      <c r="O111" s="8"/>
      <c r="P111" s="8"/>
      <c r="Q111" s="8"/>
      <c r="R111" s="8"/>
    </row>
    <row r="112" spans="1:18">
      <c r="A112" s="8"/>
      <c r="B112" s="8"/>
      <c r="C112" s="8"/>
      <c r="D112" s="8"/>
      <c r="E112" s="8"/>
      <c r="F112" s="8"/>
      <c r="G112" s="8"/>
      <c r="H112" s="8"/>
      <c r="I112" s="9"/>
      <c r="J112" s="9"/>
      <c r="K112" s="9"/>
      <c r="L112" s="9"/>
      <c r="M112" s="9"/>
      <c r="N112" s="8"/>
      <c r="O112" s="8"/>
      <c r="P112" s="8"/>
      <c r="Q112" s="8"/>
      <c r="R112" s="8"/>
    </row>
    <row r="113" spans="1:18">
      <c r="A113" s="8"/>
      <c r="B113" s="8"/>
      <c r="C113" s="8"/>
      <c r="D113" s="8"/>
      <c r="E113" s="8"/>
      <c r="F113" s="8"/>
      <c r="G113" s="8"/>
      <c r="H113" s="8"/>
      <c r="I113" s="9"/>
      <c r="J113" s="9"/>
      <c r="K113" s="9"/>
      <c r="L113" s="9"/>
      <c r="M113" s="9"/>
      <c r="N113" s="8"/>
      <c r="O113" s="8"/>
      <c r="P113" s="8"/>
      <c r="Q113" s="8"/>
      <c r="R113" s="8"/>
    </row>
    <row r="114" spans="1:18">
      <c r="A114" s="8"/>
      <c r="B114" s="8"/>
      <c r="C114" s="8"/>
      <c r="D114" s="8"/>
      <c r="E114" s="8"/>
      <c r="F114" s="8"/>
      <c r="G114" s="8"/>
      <c r="H114" s="8"/>
      <c r="I114" s="9"/>
      <c r="J114" s="9"/>
      <c r="K114" s="9"/>
      <c r="L114" s="9"/>
      <c r="M114" s="9"/>
      <c r="N114" s="8"/>
      <c r="O114" s="8"/>
      <c r="P114" s="8"/>
      <c r="Q114" s="8"/>
      <c r="R114" s="8"/>
    </row>
    <row r="115" spans="1:18">
      <c r="A115" s="8"/>
      <c r="B115" s="8"/>
      <c r="C115" s="8"/>
      <c r="D115" s="8"/>
      <c r="E115" s="8"/>
      <c r="F115" s="8"/>
      <c r="G115" s="8"/>
      <c r="H115" s="8"/>
      <c r="I115" s="9"/>
      <c r="J115" s="9"/>
      <c r="K115" s="9"/>
      <c r="L115" s="9"/>
      <c r="M115" s="9"/>
      <c r="N115" s="8"/>
      <c r="O115" s="8"/>
      <c r="P115" s="8"/>
      <c r="Q115" s="8"/>
      <c r="R115" s="8"/>
    </row>
    <row r="116" spans="1:18">
      <c r="A116" s="8"/>
      <c r="B116" s="8"/>
      <c r="C116" s="8"/>
      <c r="D116" s="8"/>
      <c r="E116" s="8"/>
      <c r="F116" s="8"/>
      <c r="G116" s="8"/>
      <c r="H116" s="8"/>
      <c r="I116" s="9"/>
      <c r="J116" s="9"/>
      <c r="K116" s="9"/>
      <c r="L116" s="9"/>
      <c r="M116" s="9"/>
      <c r="N116" s="8"/>
      <c r="O116" s="8"/>
      <c r="P116" s="8"/>
      <c r="Q116" s="8"/>
      <c r="R116" s="8"/>
    </row>
    <row r="117" spans="1:18">
      <c r="A117" s="8"/>
      <c r="B117" s="8"/>
      <c r="C117" s="8"/>
      <c r="D117" s="8"/>
      <c r="E117" s="8"/>
      <c r="F117" s="8"/>
      <c r="G117" s="8"/>
      <c r="H117" s="8"/>
      <c r="I117" s="9"/>
      <c r="J117" s="9"/>
      <c r="K117" s="9"/>
      <c r="L117" s="9"/>
      <c r="M117" s="9"/>
      <c r="N117" s="8"/>
      <c r="O117" s="8"/>
      <c r="P117" s="8"/>
      <c r="Q117" s="8"/>
      <c r="R117" s="8"/>
    </row>
    <row r="118" spans="1:18">
      <c r="A118" s="8"/>
      <c r="B118" s="8"/>
      <c r="C118" s="8"/>
      <c r="D118" s="8"/>
      <c r="E118" s="8"/>
      <c r="F118" s="8"/>
      <c r="G118" s="8"/>
      <c r="H118" s="8"/>
      <c r="I118" s="9"/>
      <c r="J118" s="9"/>
      <c r="K118" s="9"/>
      <c r="L118" s="9"/>
      <c r="M118" s="9"/>
      <c r="N118" s="8"/>
      <c r="O118" s="8"/>
      <c r="P118" s="8"/>
      <c r="Q118" s="8"/>
      <c r="R118" s="8"/>
    </row>
    <row r="119" spans="1:18">
      <c r="A119" s="8"/>
      <c r="B119" s="8"/>
      <c r="C119" s="8"/>
      <c r="D119" s="8"/>
      <c r="E119" s="8"/>
      <c r="F119" s="8"/>
      <c r="G119" s="8"/>
      <c r="H119" s="8"/>
      <c r="I119" s="9"/>
      <c r="J119" s="9"/>
      <c r="K119" s="9"/>
      <c r="L119" s="9"/>
      <c r="M119" s="9"/>
      <c r="N119" s="8"/>
      <c r="O119" s="8"/>
      <c r="P119" s="8"/>
      <c r="Q119" s="8"/>
      <c r="R119" s="8"/>
    </row>
    <row r="120" spans="1:18">
      <c r="A120" s="8"/>
      <c r="B120" s="8"/>
      <c r="C120" s="8"/>
      <c r="D120" s="8"/>
      <c r="E120" s="8"/>
      <c r="F120" s="8"/>
      <c r="G120" s="8"/>
      <c r="H120" s="8"/>
      <c r="I120" s="9"/>
      <c r="J120" s="9"/>
      <c r="K120" s="9"/>
      <c r="L120" s="9"/>
      <c r="M120" s="9"/>
      <c r="N120" s="8"/>
      <c r="O120" s="8"/>
      <c r="P120" s="8"/>
      <c r="Q120" s="8"/>
      <c r="R120" s="8"/>
    </row>
    <row r="121" spans="1:18">
      <c r="A121" s="8"/>
      <c r="B121" s="8"/>
      <c r="C121" s="8"/>
      <c r="D121" s="8"/>
      <c r="E121" s="8"/>
      <c r="F121" s="8"/>
      <c r="G121" s="8"/>
      <c r="H121" s="8"/>
      <c r="I121" s="9"/>
      <c r="J121" s="9"/>
      <c r="K121" s="9"/>
      <c r="L121" s="9"/>
      <c r="M121" s="9"/>
      <c r="N121" s="8"/>
      <c r="O121" s="8"/>
      <c r="P121" s="8"/>
      <c r="Q121" s="8"/>
      <c r="R121" s="8"/>
    </row>
    <row r="122" spans="1:18">
      <c r="A122" s="10"/>
      <c r="B122" s="10"/>
      <c r="C122" s="10"/>
      <c r="D122" s="10"/>
      <c r="E122" s="10"/>
      <c r="F122" s="10"/>
      <c r="G122" s="10"/>
      <c r="H122" s="10"/>
      <c r="I122" s="11"/>
      <c r="J122" s="11"/>
      <c r="K122" s="11"/>
      <c r="L122" s="11"/>
      <c r="M122" s="11"/>
      <c r="N122" s="10"/>
      <c r="O122" s="10"/>
      <c r="P122" s="10"/>
      <c r="Q122" s="10"/>
      <c r="R122" s="10"/>
    </row>
    <row r="123" spans="1:18">
      <c r="A123" s="10"/>
      <c r="B123" s="10"/>
      <c r="C123" s="10"/>
      <c r="D123" s="10"/>
      <c r="E123" s="10"/>
      <c r="F123" s="10"/>
      <c r="G123" s="10"/>
      <c r="H123" s="10"/>
      <c r="I123" s="11"/>
      <c r="J123" s="11"/>
      <c r="K123" s="11"/>
      <c r="L123" s="11"/>
      <c r="M123" s="11"/>
      <c r="N123" s="10"/>
      <c r="O123" s="10"/>
      <c r="P123" s="10"/>
      <c r="Q123" s="10"/>
      <c r="R123" s="10"/>
    </row>
    <row r="124" spans="1:18">
      <c r="A124" s="10"/>
      <c r="B124" s="10"/>
      <c r="C124" s="10"/>
      <c r="D124" s="10"/>
      <c r="E124" s="10"/>
      <c r="F124" s="10"/>
      <c r="G124" s="10"/>
      <c r="H124" s="10"/>
      <c r="I124" s="11"/>
      <c r="J124" s="11"/>
      <c r="K124" s="11"/>
      <c r="L124" s="11"/>
      <c r="M124" s="11"/>
      <c r="N124" s="10"/>
      <c r="O124" s="10"/>
      <c r="P124" s="10"/>
      <c r="Q124" s="10"/>
      <c r="R124" s="10"/>
    </row>
    <row r="125" spans="1:18">
      <c r="A125" s="10"/>
      <c r="B125" s="10"/>
      <c r="C125" s="10"/>
      <c r="D125" s="10"/>
      <c r="E125" s="10"/>
      <c r="F125" s="10"/>
      <c r="G125" s="10"/>
      <c r="H125" s="10"/>
      <c r="I125" s="11"/>
      <c r="J125" s="11"/>
      <c r="K125" s="11"/>
      <c r="L125" s="11"/>
      <c r="M125" s="11"/>
      <c r="N125" s="10"/>
      <c r="O125" s="10"/>
      <c r="P125" s="10"/>
      <c r="Q125" s="10"/>
      <c r="R125" s="10"/>
    </row>
    <row r="126" spans="1:18">
      <c r="A126" s="10"/>
      <c r="B126" s="10"/>
      <c r="C126" s="10"/>
      <c r="D126" s="10"/>
      <c r="E126" s="10"/>
      <c r="F126" s="10"/>
      <c r="G126" s="10"/>
      <c r="H126" s="10"/>
      <c r="I126" s="11"/>
      <c r="J126" s="11"/>
      <c r="K126" s="11"/>
      <c r="L126" s="11"/>
      <c r="M126" s="11"/>
      <c r="N126" s="10"/>
      <c r="O126" s="10"/>
      <c r="P126" s="10"/>
      <c r="Q126" s="10"/>
      <c r="R126" s="10"/>
    </row>
    <row r="127" spans="1:18">
      <c r="A127" s="10"/>
      <c r="B127" s="10"/>
      <c r="C127" s="10"/>
      <c r="D127" s="10"/>
      <c r="E127" s="10"/>
      <c r="F127" s="10"/>
      <c r="G127" s="10"/>
      <c r="H127" s="10"/>
      <c r="I127" s="11"/>
      <c r="J127" s="11"/>
      <c r="K127" s="11"/>
      <c r="L127" s="11"/>
      <c r="M127" s="11"/>
      <c r="N127" s="10"/>
      <c r="O127" s="10"/>
      <c r="P127" s="10"/>
      <c r="Q127" s="10"/>
      <c r="R127" s="10"/>
    </row>
    <row r="128" spans="1:18">
      <c r="A128" s="10"/>
      <c r="B128" s="10"/>
      <c r="C128" s="10"/>
      <c r="D128" s="10"/>
      <c r="E128" s="10"/>
      <c r="F128" s="10"/>
      <c r="G128" s="10"/>
      <c r="H128" s="10"/>
      <c r="I128" s="11"/>
      <c r="J128" s="11"/>
      <c r="K128" s="11"/>
      <c r="L128" s="11"/>
      <c r="M128" s="11"/>
      <c r="N128" s="10"/>
      <c r="O128" s="10"/>
      <c r="P128" s="10"/>
      <c r="Q128" s="10"/>
      <c r="R128" s="10"/>
    </row>
    <row r="129" spans="1:18">
      <c r="A129" s="10"/>
      <c r="B129" s="10"/>
      <c r="C129" s="10"/>
      <c r="D129" s="10"/>
      <c r="E129" s="10"/>
      <c r="F129" s="10"/>
      <c r="G129" s="10"/>
      <c r="H129" s="10"/>
      <c r="I129" s="11"/>
      <c r="J129" s="11"/>
      <c r="K129" s="11"/>
      <c r="L129" s="11"/>
      <c r="M129" s="11"/>
      <c r="N129" s="10"/>
      <c r="O129" s="10"/>
      <c r="P129" s="10"/>
      <c r="Q129" s="10"/>
      <c r="R129" s="10"/>
    </row>
  </sheetData>
  <mergeCells count="8">
    <mergeCell ref="P2:P3"/>
    <mergeCell ref="Q2:Q3"/>
    <mergeCell ref="R2:R3"/>
    <mergeCell ref="A2:H2"/>
    <mergeCell ref="I2:L2"/>
    <mergeCell ref="M2:M3"/>
    <mergeCell ref="N2:N3"/>
    <mergeCell ref="O2:O3"/>
  </mergeCells>
  <phoneticPr fontId="15" type="noConversion"/>
  <conditionalFormatting sqref="A4:R129">
    <cfRule type="expression" dxfId="0" priority="1">
      <formula>MOD(ROW(),2)=1</formula>
    </cfRule>
  </conditionalFormatting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G25" sqref="G25"/>
    </sheetView>
  </sheetViews>
  <sheetFormatPr baseColWidth="10" defaultColWidth="9" defaultRowHeight="14"/>
  <sheetData/>
  <phoneticPr fontId="15" type="noConversion"/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J23" sqref="J23"/>
    </sheetView>
  </sheetViews>
  <sheetFormatPr baseColWidth="10" defaultColWidth="9" defaultRowHeight="14"/>
  <sheetData/>
  <phoneticPr fontId="1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成本核算表</vt:lpstr>
      <vt:lpstr>喷涂二科</vt:lpstr>
      <vt:lpstr>制造费用表</vt:lpstr>
      <vt:lpstr>原材料单价表</vt:lpstr>
      <vt:lpstr>工序单价表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余婷兰</cp:lastModifiedBy>
  <dcterms:created xsi:type="dcterms:W3CDTF">2006-09-13T11:21:00Z</dcterms:created>
  <dcterms:modified xsi:type="dcterms:W3CDTF">2018-06-12T03:21:47Z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