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ml.chartshapes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68" windowHeight="8915"/>
  </bookViews>
  <sheets>
    <sheet name="封面" sheetId="5" r:id="rId1"/>
    <sheet name="采购入库" sheetId="1" r:id="rId2"/>
    <sheet name="销售出库" sheetId="2" r:id="rId3"/>
    <sheet name="库存汇总" sheetId="3" r:id="rId4"/>
    <sheet name="销售对比分析表" sheetId="6" r:id="rId5"/>
  </sheets>
  <calcPr calcId="144525"/>
  <pivotCaches>
    <pivotCache cacheId="0" r:id="rId6"/>
    <pivotCache cacheId="1" r:id="rId7"/>
  </pivotCaches>
</workbook>
</file>

<file path=xl/sharedStrings.xml><?xml version="1.0" encoding="utf-8"?>
<sst xmlns="http://schemas.openxmlformats.org/spreadsheetml/2006/main" count="357" uniqueCount="133">
  <si>
    <t>采购入库明细表</t>
  </si>
  <si>
    <t>序号</t>
  </si>
  <si>
    <t>供应商</t>
  </si>
  <si>
    <t>入库日期</t>
  </si>
  <si>
    <t>入库单号</t>
  </si>
  <si>
    <t>产品名称</t>
  </si>
  <si>
    <t>规格型号</t>
  </si>
  <si>
    <t>单位</t>
  </si>
  <si>
    <t>数量</t>
  </si>
  <si>
    <t>单价</t>
  </si>
  <si>
    <t>总金额</t>
  </si>
  <si>
    <t>采购员</t>
  </si>
  <si>
    <t>备注</t>
  </si>
  <si>
    <t>上海物料包装厂</t>
  </si>
  <si>
    <t>G001</t>
  </si>
  <si>
    <t>电油片</t>
  </si>
  <si>
    <t>125*125mm</t>
  </si>
  <si>
    <t>片</t>
  </si>
  <si>
    <t>吕美芳</t>
  </si>
  <si>
    <t>广州物料包装厂</t>
  </si>
  <si>
    <t>G002</t>
  </si>
  <si>
    <t>EVA</t>
  </si>
  <si>
    <t>1660*995mm</t>
  </si>
  <si>
    <t>平米</t>
  </si>
  <si>
    <t>北京物料包装厂</t>
  </si>
  <si>
    <t>G003</t>
  </si>
  <si>
    <t>钢化玻璃</t>
  </si>
  <si>
    <t>1574*802*3.2mm</t>
  </si>
  <si>
    <t>山东物料包装厂</t>
  </si>
  <si>
    <t>G004</t>
  </si>
  <si>
    <t>背板</t>
  </si>
  <si>
    <t>1590*810mm</t>
  </si>
  <si>
    <t>长沙物料包装厂</t>
  </si>
  <si>
    <t>G005</t>
  </si>
  <si>
    <t>铝型材边框</t>
  </si>
  <si>
    <t>1580*808*35mm</t>
  </si>
  <si>
    <t>套</t>
  </si>
  <si>
    <t>武汉物料包装厂</t>
  </si>
  <si>
    <t>G006</t>
  </si>
  <si>
    <t>纸箱</t>
  </si>
  <si>
    <t>16l0*107IT323mm</t>
  </si>
  <si>
    <t>深圳物料包装厂</t>
  </si>
  <si>
    <t>G007</t>
  </si>
  <si>
    <t>纸护角</t>
  </si>
  <si>
    <t>150*150*35*0.5mm</t>
  </si>
  <si>
    <t>只</t>
  </si>
  <si>
    <t>珠海物料包装厂</t>
  </si>
  <si>
    <t>G008</t>
  </si>
  <si>
    <t>衬板</t>
  </si>
  <si>
    <t>1630*110(T5mm</t>
  </si>
  <si>
    <t>个</t>
  </si>
  <si>
    <t>辽宁物料包装厂</t>
  </si>
  <si>
    <t>G009</t>
  </si>
  <si>
    <t>托盘</t>
  </si>
  <si>
    <t>1630*1100*120mm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</si>
  <si>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</si>
  <si>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</si>
  <si>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</si>
  <si>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</si>
  <si>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</si>
  <si>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</si>
  <si>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</si>
  <si>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</si>
  <si>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</si>
  <si>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</si>
  <si>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</si>
  <si>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销售出库明细表</t>
  </si>
  <si>
    <t>客户名称</t>
  </si>
  <si>
    <t>出库日期</t>
  </si>
  <si>
    <t>出库单号</t>
  </si>
  <si>
    <t>提成比例</t>
  </si>
  <si>
    <t>提成总额</t>
  </si>
  <si>
    <t>销售员</t>
  </si>
  <si>
    <t>福建竹南安市远泰消防设备厂</t>
  </si>
  <si>
    <t>C001</t>
  </si>
  <si>
    <t>上海市松江电子仪器厂</t>
  </si>
  <si>
    <t>C002</t>
  </si>
  <si>
    <t>C003</t>
  </si>
  <si>
    <t>C004</t>
  </si>
  <si>
    <t>C005</t>
  </si>
  <si>
    <t>杭州云安电器存限公司</t>
  </si>
  <si>
    <t>C006</t>
  </si>
  <si>
    <t>上海松江飞繁电子存限公司</t>
  </si>
  <si>
    <t>C007</t>
  </si>
  <si>
    <t>北京恒业世纪科技股份有限公司</t>
  </si>
  <si>
    <t>C008</t>
  </si>
  <si>
    <t>上海咁松江电子仪器厂</t>
  </si>
  <si>
    <t>C009</t>
  </si>
  <si>
    <t>上海出松江电子仪器厂</t>
  </si>
  <si>
    <t>C010</t>
  </si>
  <si>
    <t>上海松江飞繁电子有限公司</t>
  </si>
  <si>
    <t>C011</t>
  </si>
  <si>
    <t>C012</t>
  </si>
  <si>
    <t>上海松江飞繁电子苻限公司</t>
  </si>
  <si>
    <t>C013</t>
  </si>
  <si>
    <t>C014</t>
  </si>
  <si>
    <t>C015</t>
  </si>
  <si>
    <t>C016</t>
  </si>
  <si>
    <t>C017</t>
  </si>
  <si>
    <t>C018</t>
  </si>
  <si>
    <t>C019</t>
  </si>
  <si>
    <t>C020</t>
  </si>
  <si>
    <t>库存汇总表</t>
  </si>
  <si>
    <t>采购</t>
  </si>
  <si>
    <t>销售</t>
  </si>
  <si>
    <t>库存</t>
  </si>
  <si>
    <t>库存人</t>
  </si>
  <si>
    <t>总额</t>
  </si>
  <si>
    <t>入库数据透视表</t>
  </si>
  <si>
    <t>出库数据透视表</t>
  </si>
  <si>
    <t>各月出入库金额汇总表</t>
  </si>
  <si>
    <t>行标签</t>
  </si>
  <si>
    <t>求和项:总金额</t>
  </si>
  <si>
    <t>求和项:提成总额</t>
  </si>
  <si>
    <t>月份</t>
  </si>
  <si>
    <t>入库金额</t>
  </si>
  <si>
    <t>出库金额</t>
  </si>
  <si>
    <t>提成金额</t>
  </si>
  <si>
    <t>出入库比率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</si>
  <si>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</si>
  <si>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</si>
  <si>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</si>
  <si>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</si>
  <si>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</si>
  <si>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</si>
  <si>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</si>
  <si>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</si>
  <si>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</si>
  <si>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总计</t>
  </si>
  <si>
    <t>10月</t>
  </si>
  <si>
    <t>11月</t>
  </si>
  <si>
    <t>12月</t>
  </si>
  <si>
    <t>汇总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</si>
</sst>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d&quot;日&quot;;@"/>
    <numFmt numFmtId="177" formatCode="\¥#,##0.00_);[Red]\(\¥#,##0.00\)"/>
    <numFmt numFmtId="178" formatCode="\¥#,##0.00_);[Red]\(\¥#,##0.00\)"/>
    <numFmt numFmtId="179" formatCode="\¥#,##0.00_);[Red]\(\¥#,##0.00\)"/>
    <numFmt numFmtId="180" formatCode="\¥#,##0.00_);[Red]\(\¥#,##0.00\)"/>
    <numFmt numFmtId="181" formatCode="\¥#,##0.00_);[Red]\(\¥#,##0.00\)"/>
  </numFmts>
  <fonts count="31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8"/>
      <color rgb="FF0F4C81"/>
      <name val="微软雅黑"/>
      <charset val="134"/>
    </font>
    <font>
      <b/>
      <sz val="11"/>
      <color theme="0"/>
      <name val="微软雅黑"/>
      <charset val="134"/>
    </font>
    <font>
      <b/>
      <sz val="24"/>
      <color rgb="FF0F4C81"/>
      <name val="微软雅黑"/>
      <charset val="134"/>
    </font>
    <font>
      <b/>
      <sz val="12"/>
      <color theme="0"/>
      <name val="微软雅黑"/>
      <charset val="134"/>
    </font>
    <font>
      <sz val="12"/>
      <color theme="1"/>
      <name val="微软雅黑"/>
      <charset val="134"/>
    </font>
    <font>
      <sz val="11"/>
      <color rgb="FF000000"/>
      <name val="微软雅黑"/>
      <charset val="134"/>
    </font>
    <font>
      <sz val="11"/>
      <color rgb="FF0070C0"/>
      <name val="微软雅黑"/>
      <charset val="134"/>
    </font>
    <font>
      <b/>
      <sz val="14"/>
      <color theme="0"/>
      <name val="微软雅黑"/>
      <charset val="134"/>
    </font>
    <font>
      <sz val="11"/>
      <color theme="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0F4C8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6663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0" tint="-0.249946592608417"/>
      </top>
      <bottom style="thin">
        <color theme="0" tint="-0.24994659260841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1" borderId="7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15" borderId="10" applyNumberFormat="0" applyAlignment="0" applyProtection="0">
      <alignment vertical="center"/>
    </xf>
    <xf numFmtId="0" fontId="25" fillId="15" borderId="6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177" fontId="6" fillId="0" borderId="5" xfId="0" applyNumberFormat="1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9" fontId="6" fillId="0" borderId="5" xfId="1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" fillId="5" borderId="0" xfId="0" applyFont="1" applyFill="1"/>
    <xf numFmtId="0" fontId="1" fillId="0" borderId="0" xfId="0" applyFont="1"/>
    <xf numFmtId="176" fontId="8" fillId="0" borderId="0" xfId="0" applyNumberFormat="1" applyFont="1" applyAlignment="1">
      <alignment horizontal="right"/>
    </xf>
    <xf numFmtId="0" fontId="9" fillId="2" borderId="0" xfId="0" applyFont="1" applyFill="1" applyAlignment="1">
      <alignment horizontal="center" vertical="center"/>
    </xf>
    <xf numFmtId="0" fontId="1" fillId="2" borderId="0" xfId="0" applyFont="1" applyFill="1"/>
    <xf numFmtId="0" fontId="10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30">
    <dxf>
      <alignment horizontal="center"/>
    </dxf>
    <dxf>
      <alignment vertical="center"/>
    </dxf>
    <dxf>
      <font>
        <name val="微软雅黑"/>
        <scheme val="none"/>
      </font>
    </dxf>
    <dxf>
      <fill>
        <patternFill patternType="solid">
          <bgColor rgb="FF0F4C81"/>
        </patternFill>
      </fill>
    </dxf>
    <dxf>
      <fill>
        <patternFill patternType="solid">
          <bgColor rgb="FF0F4C81"/>
        </patternFill>
      </fill>
    </dxf>
    <dxf>
      <fill>
        <patternFill patternType="solid">
          <bgColor rgb="FF0F4C81"/>
        </patternFill>
      </fill>
    </dxf>
    <dxf>
      <fill>
        <patternFill patternType="solid">
          <bgColor rgb="FF0F4C8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  <dxf>
      <alignment horizontal="center"/>
    </dxf>
    <dxf>
      <alignment vertical="center"/>
    </dxf>
    <dxf>
      <font>
        <name val="微软雅黑"/>
        <scheme val="none"/>
      </font>
    </dxf>
    <dxf>
      <fill>
        <patternFill patternType="solid">
          <bgColor rgb="FF0F4C81"/>
        </patternFill>
      </fill>
    </dxf>
    <dxf>
      <fill>
        <patternFill patternType="solid">
          <bgColor rgb="FF0F4C81"/>
        </patternFill>
      </fill>
    </dxf>
    <dxf>
      <fill>
        <patternFill patternType="solid">
          <bgColor rgb="FF0F4C81"/>
        </patternFill>
      </fill>
    </dxf>
    <dxf>
      <fill>
        <patternFill patternType="solid">
          <bgColor rgb="FF0F4C8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1"/>
      </font>
    </dxf>
    <dxf>
      <font>
        <b val="1"/>
      </font>
    </dxf>
    <dxf>
      <font>
        <b val="1"/>
      </font>
    </dxf>
    <dxf>
      <font>
        <b val="1"/>
      </font>
    </dxf>
  </dxfs>
  <tableStyles count="0" defaultTableStyle="TableStyleMedium2" defaultPivotStyle="PivotStyleLight16"/>
  <colors>
    <mruColors>
      <color rgb="00ED6663"/>
      <color rgb="000F4C81"/>
      <color rgb="00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pivotCacheDefinition" Target="pivotCache/pivotCacheDefinition2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microsoft.com/office/2006/relationships/vbaProject" Target="vbaProject.bin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15"/>
    </mc:Choice>
    <mc:Fallback>
      <c:style val="1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545083501730425"/>
          <c:y val="0.0514005540974045"/>
          <c:w val="0.926529997909553"/>
          <c:h val="0.828939195100612"/>
        </c:manualLayout>
      </c:layout>
      <c:areaChart>
        <c:grouping val="standard"/>
        <c:varyColors val="0"/>
        <c:ser>
          <c:idx val="2"/>
          <c:order val="0"/>
          <c:tx>
            <c:strRef>
              <c:f>销售对比分析表!$K$2</c:f>
              <c:strCache>
                <c:ptCount val="1"/>
                <c:pt idx="0">
                  <c:v>提成金额</c:v>
                </c:pt>
              </c:strCache>
            </c:strRef>
          </c:tx>
          <c:dLbls>
            <c:delete val="1"/>
          </c:dLbls>
          <c:cat>
            <c:strRef>
              <c:f>销售对比分析表!$H$3:$H$14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销售对比分析表!$K$3:$K$14</c:f>
              <c:numCache>
                <c:formatCode>General</c:formatCode>
                <c:ptCount val="12"/>
                <c:pt idx="0">
                  <c:v>2444.5</c:v>
                </c:pt>
                <c:pt idx="1">
                  <c:v>360</c:v>
                </c:pt>
                <c:pt idx="2">
                  <c:v>930.7</c:v>
                </c:pt>
                <c:pt idx="3">
                  <c:v>1082.4</c:v>
                </c:pt>
                <c:pt idx="4">
                  <c:v>1550.5</c:v>
                </c:pt>
                <c:pt idx="5">
                  <c:v>501.6</c:v>
                </c:pt>
                <c:pt idx="6">
                  <c:v>1017</c:v>
                </c:pt>
                <c:pt idx="7">
                  <c:v>1659.2</c:v>
                </c:pt>
                <c:pt idx="8">
                  <c:v>989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494720"/>
        <c:axId val="57470912"/>
      </c:areaChart>
      <c:lineChart>
        <c:grouping val="standard"/>
        <c:varyColors val="0"/>
        <c:ser>
          <c:idx val="3"/>
          <c:order val="1"/>
          <c:tx>
            <c:strRef>
              <c:f>销售对比分析表!$I$2</c:f>
              <c:strCache>
                <c:ptCount val="1"/>
                <c:pt idx="0">
                  <c:v>入库金额</c:v>
                </c:pt>
              </c:strCache>
            </c:strRef>
          </c:tx>
          <c:spPr>
            <a:ln w="47625" cap="rnd" cmpd="sng" algn="ctr">
              <a:solidFill>
                <a:srgbClr val="ED6663"/>
              </a:solidFill>
              <a:prstDash val="solid"/>
              <a:round/>
            </a:ln>
          </c:spPr>
          <c:marker>
            <c:symbol val="circle"/>
            <c:size val="9"/>
            <c:spPr>
              <a:solidFill>
                <a:schemeClr val="bg1"/>
              </a:solidFill>
              <a:ln w="9525" cap="flat" cmpd="sng" algn="ctr">
                <a:solidFill>
                  <a:srgbClr val="ED6663"/>
                </a:solidFill>
                <a:prstDash val="solid"/>
                <a:round/>
              </a:ln>
            </c:spPr>
          </c:marker>
          <c:dLbls>
            <c:delete val="1"/>
          </c:dLbls>
          <c:cat>
            <c:strRef>
              <c:f>销售对比分析表!$H$3:$H$14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销售对比分析表!$I$3:$I$14</c:f>
              <c:numCache>
                <c:formatCode>General</c:formatCode>
                <c:ptCount val="12"/>
                <c:pt idx="0">
                  <c:v>32161</c:v>
                </c:pt>
                <c:pt idx="1">
                  <c:v>10350</c:v>
                </c:pt>
                <c:pt idx="2">
                  <c:v>4400</c:v>
                </c:pt>
                <c:pt idx="3">
                  <c:v>5676</c:v>
                </c:pt>
                <c:pt idx="4">
                  <c:v>21780</c:v>
                </c:pt>
                <c:pt idx="5">
                  <c:v>14751</c:v>
                </c:pt>
                <c:pt idx="6">
                  <c:v>9796</c:v>
                </c:pt>
                <c:pt idx="7">
                  <c:v>16764</c:v>
                </c:pt>
                <c:pt idx="8">
                  <c:v>8772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4"/>
          <c:order val="2"/>
          <c:tx>
            <c:strRef>
              <c:f>销售对比分析表!$J$2</c:f>
              <c:strCache>
                <c:ptCount val="1"/>
                <c:pt idx="0">
                  <c:v>出库金额</c:v>
                </c:pt>
              </c:strCache>
            </c:strRef>
          </c:tx>
          <c:spPr>
            <a:ln w="47625" cap="rnd" cmpd="sng" algn="ctr">
              <a:solidFill>
                <a:srgbClr val="00B0F0"/>
              </a:solidFill>
              <a:prstDash val="solid"/>
              <a:round/>
            </a:ln>
          </c:spPr>
          <c:marker>
            <c:symbol val="circle"/>
            <c:size val="9"/>
            <c:spPr>
              <a:ln w="9525" cap="flat" cmpd="sng" algn="ctr">
                <a:solidFill>
                  <a:srgbClr val="00B0F0"/>
                </a:solidFill>
                <a:prstDash val="solid"/>
                <a:round/>
              </a:ln>
            </c:spPr>
          </c:marker>
          <c:dLbls>
            <c:delete val="1"/>
          </c:dLbls>
          <c:cat>
            <c:strRef>
              <c:f>销售对比分析表!$H$3:$H$14</c:f>
              <c:strCache>
                <c:ptCount val="12"/>
                <c:pt idx="0">
                  <c:v>1月</c:v>
                </c:pt>
                <c:pt idx="1">
                  <c:v>2月</c:v>
                </c:pt>
                <c:pt idx="2">
                  <c:v>3月</c:v>
                </c:pt>
                <c:pt idx="3">
                  <c:v>4月</c:v>
                </c:pt>
                <c:pt idx="4">
                  <c:v>5月</c:v>
                </c:pt>
                <c:pt idx="5">
                  <c:v>6月</c:v>
                </c:pt>
                <c:pt idx="6">
                  <c:v>7月</c:v>
                </c:pt>
                <c:pt idx="7">
                  <c:v>8月</c:v>
                </c:pt>
                <c:pt idx="8">
                  <c:v>9月</c:v>
                </c:pt>
                <c:pt idx="9">
                  <c:v>10月</c:v>
                </c:pt>
                <c:pt idx="10">
                  <c:v>11月</c:v>
                </c:pt>
                <c:pt idx="11">
                  <c:v>12月</c:v>
                </c:pt>
              </c:strCache>
            </c:strRef>
          </c:cat>
          <c:val>
            <c:numRef>
              <c:f>销售对比分析表!$J$3:$J$14</c:f>
              <c:numCache>
                <c:formatCode>General</c:formatCode>
                <c:ptCount val="12"/>
                <c:pt idx="0">
                  <c:v>24445</c:v>
                </c:pt>
                <c:pt idx="1">
                  <c:v>3600</c:v>
                </c:pt>
                <c:pt idx="2">
                  <c:v>9307</c:v>
                </c:pt>
                <c:pt idx="3">
                  <c:v>10824</c:v>
                </c:pt>
                <c:pt idx="4">
                  <c:v>15505</c:v>
                </c:pt>
                <c:pt idx="5">
                  <c:v>5016</c:v>
                </c:pt>
                <c:pt idx="6">
                  <c:v>10170</c:v>
                </c:pt>
                <c:pt idx="7">
                  <c:v>16592</c:v>
                </c:pt>
                <c:pt idx="8">
                  <c:v>9890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94720"/>
        <c:axId val="57470912"/>
      </c:lineChart>
      <c:catAx>
        <c:axId val="134494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57470912"/>
        <c:crosses val="autoZero"/>
        <c:auto val="1"/>
        <c:lblAlgn val="ctr"/>
        <c:lblOffset val="100"/>
        <c:noMultiLvlLbl val="0"/>
      </c:catAx>
      <c:valAx>
        <c:axId val="5747091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134494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1670220425987"/>
          <c:y val="0.15220180810732"/>
          <c:w val="0.0825958702064897"/>
          <c:h val="0.169394973169337"/>
        </c:manualLayout>
      </c:layout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zero"/>
    <c:showDLblsOverMax val="0"/>
  </c:chart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hyperlink" Target="#&#24211;&#23384;&#27719;&#24635;!A1"/><Relationship Id="rId3" Type="http://schemas.openxmlformats.org/officeDocument/2006/relationships/hyperlink" Target="#&#38144;&#21806;&#20986;&#24211;!A1"/><Relationship Id="rId2" Type="http://schemas.openxmlformats.org/officeDocument/2006/relationships/hyperlink" Target="#&#38144;&#21806;&#23545;&#27604;&#20998;&#26512;&#34920;!A1"/><Relationship Id="rId1" Type="http://schemas.openxmlformats.org/officeDocument/2006/relationships/hyperlink" Target="#&#37319;&#36141;&#20837;&#24211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361949</xdr:colOff>
      <xdr:row>3</xdr:row>
      <xdr:rowOff>9525</xdr:rowOff>
    </xdr:from>
    <xdr:to>
      <xdr:col>14</xdr:col>
      <xdr:colOff>542924</xdr:colOff>
      <xdr:row>7</xdr:row>
      <xdr:rowOff>152400</xdr:rowOff>
    </xdr:to>
    <xdr:sp>
      <xdr:nvSpPr>
        <xdr:cNvPr id="2" name="TextBox 1"/>
        <xdr:cNvSpPr txBox="1"/>
      </xdr:nvSpPr>
      <xdr:spPr>
        <a:xfrm>
          <a:off x="2830195" y="615315"/>
          <a:ext cx="6353175" cy="935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zh-CN" altLang="en-US" sz="4800" b="1" u="none" cap="none" spc="50">
              <a:ln w="11430"/>
              <a:solidFill>
                <a:srgbClr val="0070C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微软雅黑" panose="020B0503020204020204" pitchFamily="34" charset="-122"/>
              <a:ea typeface="微软雅黑" panose="020B0503020204020204" pitchFamily="34" charset="-122"/>
            </a:rPr>
            <a:t>进销存系统（简易）</a:t>
          </a:r>
          <a:r>
            <a:rPr lang="en-US" altLang="zh-CN" sz="1600" b="1" u="none" cap="none" spc="50">
              <a:ln w="11430"/>
              <a:solidFill>
                <a:srgbClr val="0070C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微软雅黑" panose="020B0503020204020204" pitchFamily="34" charset="-122"/>
              <a:ea typeface="微软雅黑" panose="020B0503020204020204" pitchFamily="34" charset="-122"/>
            </a:rPr>
            <a:t> </a:t>
          </a:r>
          <a:endParaRPr lang="zh-CN" altLang="en-US" sz="1600" b="1" u="none" cap="none" spc="50">
            <a:ln w="11430"/>
            <a:solidFill>
              <a:srgbClr val="0070C0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15</xdr:col>
      <xdr:colOff>551262</xdr:colOff>
      <xdr:row>1</xdr:row>
      <xdr:rowOff>123825</xdr:rowOff>
    </xdr:from>
    <xdr:to>
      <xdr:col>15</xdr:col>
      <xdr:colOff>602807</xdr:colOff>
      <xdr:row>2</xdr:row>
      <xdr:rowOff>107569</xdr:rowOff>
    </xdr:to>
    <xdr:sp>
      <xdr:nvSpPr>
        <xdr:cNvPr id="3" name="Rectangle 27"/>
        <xdr:cNvSpPr>
          <a:spLocks noChangeArrowheads="1"/>
        </xdr:cNvSpPr>
      </xdr:nvSpPr>
      <xdr:spPr>
        <a:xfrm>
          <a:off x="9809480" y="333375"/>
          <a:ext cx="51435" cy="181610"/>
        </a:xfrm>
        <a:prstGeom prst="rect">
          <a:avLst/>
        </a:prstGeom>
        <a:solidFill>
          <a:srgbClr val="F2F3F4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/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>
    <xdr:from>
      <xdr:col>15</xdr:col>
      <xdr:colOff>448172</xdr:colOff>
      <xdr:row>1</xdr:row>
      <xdr:rowOff>123825</xdr:rowOff>
    </xdr:from>
    <xdr:to>
      <xdr:col>15</xdr:col>
      <xdr:colOff>497140</xdr:colOff>
      <xdr:row>2</xdr:row>
      <xdr:rowOff>107569</xdr:rowOff>
    </xdr:to>
    <xdr:sp>
      <xdr:nvSpPr>
        <xdr:cNvPr id="4" name="Rectangle 28"/>
        <xdr:cNvSpPr>
          <a:spLocks noChangeArrowheads="1"/>
        </xdr:cNvSpPr>
      </xdr:nvSpPr>
      <xdr:spPr>
        <a:xfrm>
          <a:off x="9705975" y="333375"/>
          <a:ext cx="48895" cy="181610"/>
        </a:xfrm>
        <a:prstGeom prst="rect">
          <a:avLst/>
        </a:prstGeom>
        <a:solidFill>
          <a:srgbClr val="F2F3F4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/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>
    <xdr:from>
      <xdr:col>15</xdr:col>
      <xdr:colOff>343792</xdr:colOff>
      <xdr:row>1</xdr:row>
      <xdr:rowOff>123825</xdr:rowOff>
    </xdr:from>
    <xdr:to>
      <xdr:col>15</xdr:col>
      <xdr:colOff>392760</xdr:colOff>
      <xdr:row>2</xdr:row>
      <xdr:rowOff>107569</xdr:rowOff>
    </xdr:to>
    <xdr:sp>
      <xdr:nvSpPr>
        <xdr:cNvPr id="5" name="Rectangle 29"/>
        <xdr:cNvSpPr>
          <a:spLocks noChangeArrowheads="1"/>
        </xdr:cNvSpPr>
      </xdr:nvSpPr>
      <xdr:spPr>
        <a:xfrm>
          <a:off x="9601835" y="333375"/>
          <a:ext cx="48895" cy="181610"/>
        </a:xfrm>
        <a:prstGeom prst="rect">
          <a:avLst/>
        </a:prstGeom>
        <a:solidFill>
          <a:srgbClr val="F2F3F4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/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>
    <xdr:from>
      <xdr:col>15</xdr:col>
      <xdr:colOff>238125</xdr:colOff>
      <xdr:row>1</xdr:row>
      <xdr:rowOff>123825</xdr:rowOff>
    </xdr:from>
    <xdr:to>
      <xdr:col>15</xdr:col>
      <xdr:colOff>285805</xdr:colOff>
      <xdr:row>2</xdr:row>
      <xdr:rowOff>107569</xdr:rowOff>
    </xdr:to>
    <xdr:sp>
      <xdr:nvSpPr>
        <xdr:cNvPr id="6" name="Rectangle 30"/>
        <xdr:cNvSpPr>
          <a:spLocks noChangeArrowheads="1"/>
        </xdr:cNvSpPr>
      </xdr:nvSpPr>
      <xdr:spPr>
        <a:xfrm>
          <a:off x="9496425" y="333375"/>
          <a:ext cx="47625" cy="181610"/>
        </a:xfrm>
        <a:prstGeom prst="rect">
          <a:avLst/>
        </a:prstGeom>
        <a:solidFill>
          <a:srgbClr val="F2F3F4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/>
        <a:lstStyle>
          <a:defPPr>
            <a:defRPr lang="zh-CN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zh-CN" altLang="en-US"/>
        </a:p>
      </xdr:txBody>
    </xdr:sp>
    <xdr:clientData/>
  </xdr:twoCellAnchor>
  <xdr:twoCellAnchor>
    <xdr:from>
      <xdr:col>13</xdr:col>
      <xdr:colOff>352425</xdr:colOff>
      <xdr:row>20</xdr:row>
      <xdr:rowOff>161925</xdr:rowOff>
    </xdr:from>
    <xdr:to>
      <xdr:col>14</xdr:col>
      <xdr:colOff>386625</xdr:colOff>
      <xdr:row>24</xdr:row>
      <xdr:rowOff>91350</xdr:rowOff>
    </xdr:to>
    <xdr:grpSp>
      <xdr:nvGrpSpPr>
        <xdr:cNvPr id="7" name="组合 6"/>
        <xdr:cNvGrpSpPr/>
      </xdr:nvGrpSpPr>
      <xdr:grpSpPr>
        <a:xfrm>
          <a:off x="8376285" y="4135755"/>
          <a:ext cx="650875" cy="721360"/>
          <a:chOff x="8972550" y="5448300"/>
          <a:chExt cx="720000" cy="767625"/>
        </a:xfrm>
      </xdr:grpSpPr>
      <xdr:sp macro="[0]!setcap">
        <xdr:nvSpPr>
          <xdr:cNvPr id="8" name="Oval 348"/>
          <xdr:cNvSpPr>
            <a:spLocks noChangeArrowheads="1"/>
          </xdr:cNvSpPr>
        </xdr:nvSpPr>
        <xdr:spPr>
          <a:xfrm>
            <a:off x="8972550" y="5495925"/>
            <a:ext cx="720000" cy="720000"/>
          </a:xfrm>
          <a:prstGeom prst="ellipse">
            <a:avLst/>
          </a:prstGeom>
          <a:solidFill>
            <a:srgbClr val="1983B7"/>
          </a:solidFill>
          <a:ln w="28575">
            <a:solidFill>
              <a:schemeClr val="bg1"/>
            </a:solidFill>
          </a:ln>
          <a:effectLst>
            <a:outerShdw blurRad="190500" dist="88900" dir="2700000" algn="tl" rotWithShape="0">
              <a:prstClr val="black">
                <a:alpha val="35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zh-CN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zh-CN" altLang="en-US">
              <a:solidFill>
                <a:schemeClr val="lt1"/>
              </a:solidFill>
            </a:endParaRPr>
          </a:p>
        </xdr:txBody>
      </xdr:sp>
      <xdr:grpSp>
        <xdr:nvGrpSpPr>
          <xdr:cNvPr id="9" name="组合 8"/>
          <xdr:cNvGrpSpPr/>
        </xdr:nvGrpSpPr>
        <xdr:grpSpPr>
          <a:xfrm>
            <a:off x="9191625" y="5448300"/>
            <a:ext cx="295275" cy="488950"/>
            <a:chOff x="8384381" y="5208588"/>
            <a:chExt cx="295275" cy="488950"/>
          </a:xfrm>
        </xdr:grpSpPr>
        <xdr:sp macro="[0]!setcap">
          <xdr:nvSpPr>
            <xdr:cNvPr id="11" name="Freeform 252"/>
            <xdr:cNvSpPr/>
          </xdr:nvSpPr>
          <xdr:spPr>
            <a:xfrm>
              <a:off x="8509793" y="5208588"/>
              <a:ext cx="46037" cy="0"/>
            </a:xfrm>
            <a:custGeom>
              <a:avLst/>
              <a:gdLst>
                <a:gd name="T0" fmla="*/ 6 w 6"/>
                <a:gd name="T1" fmla="*/ 0 w 6"/>
                <a:gd name="T2" fmla="*/ 3 w 6"/>
                <a:gd name="T3" fmla="*/ 6 w 6"/>
              </a:gdLst>
              <a:ahLst/>
              <a:cxnLst>
                <a:cxn ang="0">
                  <a:pos x="T0" y="0"/>
                </a:cxn>
                <a:cxn ang="0">
                  <a:pos x="T1" y="0"/>
                </a:cxn>
                <a:cxn ang="0">
                  <a:pos x="T2" y="0"/>
                </a:cxn>
                <a:cxn ang="0">
                  <a:pos x="T3" y="0"/>
                </a:cxn>
              </a:cxnLst>
              <a:rect l="0" t="0" r="r" b="b"/>
              <a:pathLst>
                <a:path w="6">
                  <a:moveTo>
                    <a:pt x="6" y="0"/>
                  </a:moveTo>
                  <a:cubicBezTo>
                    <a:pt x="0" y="0"/>
                    <a:pt x="0" y="0"/>
                    <a:pt x="0" y="0"/>
                  </a:cubicBezTo>
                  <a:cubicBezTo>
                    <a:pt x="1" y="0"/>
                    <a:pt x="2" y="0"/>
                    <a:pt x="3" y="0"/>
                  </a:cubicBezTo>
                  <a:cubicBezTo>
                    <a:pt x="4" y="0"/>
                    <a:pt x="5" y="0"/>
                    <a:pt x="6" y="0"/>
                  </a:cubicBezTo>
                  <a:close/>
                </a:path>
              </a:pathLst>
            </a:custGeom>
            <a:solidFill>
              <a:srgbClr val="40A5BA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/>
            <a:lstStyle>
              <a:defPPr>
                <a:defRPr lang="zh-CN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sp macro="[0]!setcap">
          <xdr:nvSpPr>
            <xdr:cNvPr id="12" name="Freeform 1259"/>
            <xdr:cNvSpPr/>
          </xdr:nvSpPr>
          <xdr:spPr>
            <a:xfrm>
              <a:off x="8384381" y="5372100"/>
              <a:ext cx="295275" cy="325438"/>
            </a:xfrm>
            <a:custGeom>
              <a:avLst/>
              <a:gdLst>
                <a:gd name="T0" fmla="*/ 34 w 38"/>
                <a:gd name="T1" fmla="*/ 0 h 42"/>
                <a:gd name="T2" fmla="*/ 38 w 38"/>
                <a:gd name="T3" fmla="*/ 5 h 42"/>
                <a:gd name="T4" fmla="*/ 38 w 38"/>
                <a:gd name="T5" fmla="*/ 39 h 42"/>
                <a:gd name="T6" fmla="*/ 35 w 38"/>
                <a:gd name="T7" fmla="*/ 42 h 42"/>
                <a:gd name="T8" fmla="*/ 3 w 38"/>
                <a:gd name="T9" fmla="*/ 42 h 42"/>
                <a:gd name="T10" fmla="*/ 0 w 38"/>
                <a:gd name="T11" fmla="*/ 39 h 42"/>
                <a:gd name="T12" fmla="*/ 0 w 38"/>
                <a:gd name="T13" fmla="*/ 3 h 42"/>
                <a:gd name="T14" fmla="*/ 3 w 38"/>
                <a:gd name="T15" fmla="*/ 0 h 42"/>
                <a:gd name="T16" fmla="*/ 34 w 38"/>
                <a:gd name="T17" fmla="*/ 0 h 4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8" h="42">
                  <a:moveTo>
                    <a:pt x="34" y="0"/>
                  </a:moveTo>
                  <a:cubicBezTo>
                    <a:pt x="38" y="5"/>
                    <a:pt x="38" y="5"/>
                    <a:pt x="38" y="5"/>
                  </a:cubicBezTo>
                  <a:cubicBezTo>
                    <a:pt x="38" y="16"/>
                    <a:pt x="38" y="27"/>
                    <a:pt x="38" y="39"/>
                  </a:cubicBezTo>
                  <a:cubicBezTo>
                    <a:pt x="38" y="40"/>
                    <a:pt x="37" y="42"/>
                    <a:pt x="35" y="42"/>
                  </a:cubicBezTo>
                  <a:cubicBezTo>
                    <a:pt x="3" y="42"/>
                    <a:pt x="3" y="42"/>
                    <a:pt x="3" y="42"/>
                  </a:cubicBezTo>
                  <a:cubicBezTo>
                    <a:pt x="1" y="42"/>
                    <a:pt x="0" y="40"/>
                    <a:pt x="0" y="39"/>
                  </a:cubicBezTo>
                  <a:cubicBezTo>
                    <a:pt x="0" y="3"/>
                    <a:pt x="0" y="3"/>
                    <a:pt x="0" y="3"/>
                  </a:cubicBezTo>
                  <a:cubicBezTo>
                    <a:pt x="0" y="1"/>
                    <a:pt x="1" y="0"/>
                    <a:pt x="3" y="0"/>
                  </a:cubicBezTo>
                  <a:cubicBezTo>
                    <a:pt x="13" y="0"/>
                    <a:pt x="23" y="0"/>
                    <a:pt x="34" y="0"/>
                  </a:cubicBezTo>
                  <a:close/>
                </a:path>
              </a:pathLst>
            </a:custGeom>
            <a:solidFill>
              <a:srgbClr val="2C3E5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/>
            <a:lstStyle>
              <a:defPPr>
                <a:defRPr lang="zh-CN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sp macro="[0]!setcap">
          <xdr:nvSpPr>
            <xdr:cNvPr id="13" name="Freeform 1260"/>
            <xdr:cNvSpPr/>
          </xdr:nvSpPr>
          <xdr:spPr>
            <a:xfrm>
              <a:off x="8416131" y="5519738"/>
              <a:ext cx="233363" cy="147638"/>
            </a:xfrm>
            <a:custGeom>
              <a:avLst/>
              <a:gdLst>
                <a:gd name="T0" fmla="*/ 30 w 30"/>
                <a:gd name="T1" fmla="*/ 16 h 19"/>
                <a:gd name="T2" fmla="*/ 27 w 30"/>
                <a:gd name="T3" fmla="*/ 19 h 19"/>
                <a:gd name="T4" fmla="*/ 2 w 30"/>
                <a:gd name="T5" fmla="*/ 19 h 19"/>
                <a:gd name="T6" fmla="*/ 0 w 30"/>
                <a:gd name="T7" fmla="*/ 16 h 19"/>
                <a:gd name="T8" fmla="*/ 0 w 30"/>
                <a:gd name="T9" fmla="*/ 2 h 19"/>
                <a:gd name="T10" fmla="*/ 2 w 30"/>
                <a:gd name="T11" fmla="*/ 0 h 19"/>
                <a:gd name="T12" fmla="*/ 27 w 30"/>
                <a:gd name="T13" fmla="*/ 0 h 19"/>
                <a:gd name="T14" fmla="*/ 30 w 30"/>
                <a:gd name="T15" fmla="*/ 2 h 19"/>
                <a:gd name="T16" fmla="*/ 30 w 30"/>
                <a:gd name="T17" fmla="*/ 16 h 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30" h="19">
                  <a:moveTo>
                    <a:pt x="30" y="16"/>
                  </a:moveTo>
                  <a:cubicBezTo>
                    <a:pt x="30" y="17"/>
                    <a:pt x="29" y="19"/>
                    <a:pt x="27" y="19"/>
                  </a:cubicBezTo>
                  <a:cubicBezTo>
                    <a:pt x="2" y="19"/>
                    <a:pt x="2" y="19"/>
                    <a:pt x="2" y="19"/>
                  </a:cubicBezTo>
                  <a:cubicBezTo>
                    <a:pt x="1" y="19"/>
                    <a:pt x="0" y="17"/>
                    <a:pt x="0" y="16"/>
                  </a:cubicBezTo>
                  <a:cubicBezTo>
                    <a:pt x="0" y="2"/>
                    <a:pt x="0" y="2"/>
                    <a:pt x="0" y="2"/>
                  </a:cubicBezTo>
                  <a:cubicBezTo>
                    <a:pt x="0" y="1"/>
                    <a:pt x="1" y="0"/>
                    <a:pt x="2" y="0"/>
                  </a:cubicBezTo>
                  <a:cubicBezTo>
                    <a:pt x="27" y="0"/>
                    <a:pt x="27" y="0"/>
                    <a:pt x="27" y="0"/>
                  </a:cubicBezTo>
                  <a:cubicBezTo>
                    <a:pt x="29" y="0"/>
                    <a:pt x="30" y="1"/>
                    <a:pt x="30" y="2"/>
                  </a:cubicBezTo>
                  <a:lnTo>
                    <a:pt x="30" y="16"/>
                  </a:lnTo>
                  <a:close/>
                </a:path>
              </a:pathLst>
            </a:custGeom>
            <a:solidFill>
              <a:srgbClr val="DAE1E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/>
            <a:lstStyle>
              <a:defPPr>
                <a:defRPr lang="zh-CN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sp macro="[0]!setcap">
          <xdr:nvSpPr>
            <xdr:cNvPr id="14" name="Freeform 1261"/>
            <xdr:cNvSpPr/>
          </xdr:nvSpPr>
          <xdr:spPr>
            <a:xfrm>
              <a:off x="8462168" y="5372100"/>
              <a:ext cx="163513" cy="107950"/>
            </a:xfrm>
            <a:custGeom>
              <a:avLst/>
              <a:gdLst>
                <a:gd name="T0" fmla="*/ 12 w 21"/>
                <a:gd name="T1" fmla="*/ 10 h 14"/>
                <a:gd name="T2" fmla="*/ 12 w 21"/>
                <a:gd name="T3" fmla="*/ 0 h 14"/>
                <a:gd name="T4" fmla="*/ 0 w 21"/>
                <a:gd name="T5" fmla="*/ 0 h 14"/>
                <a:gd name="T6" fmla="*/ 0 w 21"/>
                <a:gd name="T7" fmla="*/ 12 h 14"/>
                <a:gd name="T8" fmla="*/ 2 w 21"/>
                <a:gd name="T9" fmla="*/ 14 h 14"/>
                <a:gd name="T10" fmla="*/ 19 w 21"/>
                <a:gd name="T11" fmla="*/ 14 h 14"/>
                <a:gd name="T12" fmla="*/ 21 w 21"/>
                <a:gd name="T13" fmla="*/ 12 h 14"/>
                <a:gd name="T14" fmla="*/ 21 w 21"/>
                <a:gd name="T15" fmla="*/ 0 h 14"/>
                <a:gd name="T16" fmla="*/ 18 w 21"/>
                <a:gd name="T17" fmla="*/ 0 h 14"/>
                <a:gd name="T18" fmla="*/ 18 w 21"/>
                <a:gd name="T19" fmla="*/ 10 h 14"/>
                <a:gd name="T20" fmla="*/ 16 w 21"/>
                <a:gd name="T21" fmla="*/ 12 h 14"/>
                <a:gd name="T22" fmla="*/ 13 w 21"/>
                <a:gd name="T23" fmla="*/ 12 h 14"/>
                <a:gd name="T24" fmla="*/ 12 w 21"/>
                <a:gd name="T25" fmla="*/ 10 h 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1" h="14">
                  <a:moveTo>
                    <a:pt x="12" y="10"/>
                  </a:moveTo>
                  <a:cubicBezTo>
                    <a:pt x="12" y="0"/>
                    <a:pt x="12" y="0"/>
                    <a:pt x="12" y="0"/>
                  </a:cubicBezTo>
                  <a:cubicBezTo>
                    <a:pt x="0" y="0"/>
                    <a:pt x="0" y="0"/>
                    <a:pt x="0" y="0"/>
                  </a:cubicBezTo>
                  <a:cubicBezTo>
                    <a:pt x="0" y="12"/>
                    <a:pt x="0" y="12"/>
                    <a:pt x="0" y="12"/>
                  </a:cubicBezTo>
                  <a:cubicBezTo>
                    <a:pt x="0" y="13"/>
                    <a:pt x="1" y="14"/>
                    <a:pt x="2" y="14"/>
                  </a:cubicBezTo>
                  <a:cubicBezTo>
                    <a:pt x="19" y="14"/>
                    <a:pt x="19" y="14"/>
                    <a:pt x="19" y="14"/>
                  </a:cubicBezTo>
                  <a:cubicBezTo>
                    <a:pt x="20" y="14"/>
                    <a:pt x="21" y="13"/>
                    <a:pt x="21" y="12"/>
                  </a:cubicBezTo>
                  <a:cubicBezTo>
                    <a:pt x="21" y="0"/>
                    <a:pt x="21" y="0"/>
                    <a:pt x="21" y="0"/>
                  </a:cubicBezTo>
                  <a:cubicBezTo>
                    <a:pt x="18" y="0"/>
                    <a:pt x="18" y="0"/>
                    <a:pt x="18" y="0"/>
                  </a:cubicBezTo>
                  <a:cubicBezTo>
                    <a:pt x="18" y="10"/>
                    <a:pt x="18" y="10"/>
                    <a:pt x="18" y="10"/>
                  </a:cubicBezTo>
                  <a:cubicBezTo>
                    <a:pt x="18" y="11"/>
                    <a:pt x="17" y="12"/>
                    <a:pt x="16" y="12"/>
                  </a:cubicBezTo>
                  <a:cubicBezTo>
                    <a:pt x="15" y="12"/>
                    <a:pt x="14" y="12"/>
                    <a:pt x="13" y="12"/>
                  </a:cubicBezTo>
                  <a:cubicBezTo>
                    <a:pt x="12" y="12"/>
                    <a:pt x="12" y="11"/>
                    <a:pt x="12" y="10"/>
                  </a:cubicBezTo>
                  <a:close/>
                </a:path>
              </a:pathLst>
            </a:custGeom>
            <a:solidFill>
              <a:srgbClr val="D1D1D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/>
            <a:lstStyle>
              <a:defPPr>
                <a:defRPr lang="zh-CN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sp macro="[0]!setcap">
          <xdr:nvSpPr>
            <xdr:cNvPr id="15" name="Rectangle 1262"/>
            <xdr:cNvSpPr>
              <a:spLocks noChangeArrowheads="1"/>
            </xdr:cNvSpPr>
          </xdr:nvSpPr>
          <xdr:spPr>
            <a:xfrm>
              <a:off x="8446293" y="5541963"/>
              <a:ext cx="171450" cy="7938"/>
            </a:xfrm>
            <a:prstGeom prst="rect">
              <a:avLst/>
            </a:prstGeom>
            <a:solidFill>
              <a:srgbClr val="2C3E5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/>
            <a:lstStyle>
              <a:defPPr>
                <a:defRPr lang="zh-CN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sp macro="[0]!setcap">
          <xdr:nvSpPr>
            <xdr:cNvPr id="16" name="Rectangle 1263"/>
            <xdr:cNvSpPr>
              <a:spLocks noChangeArrowheads="1"/>
            </xdr:cNvSpPr>
          </xdr:nvSpPr>
          <xdr:spPr>
            <a:xfrm>
              <a:off x="8446293" y="5589588"/>
              <a:ext cx="171450" cy="7938"/>
            </a:xfrm>
            <a:prstGeom prst="rect">
              <a:avLst/>
            </a:prstGeom>
            <a:solidFill>
              <a:srgbClr val="2C3E5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/>
            <a:lstStyle>
              <a:defPPr>
                <a:defRPr lang="zh-CN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  <xdr:sp macro="[0]!setcap">
          <xdr:nvSpPr>
            <xdr:cNvPr id="17" name="Rectangle 1264"/>
            <xdr:cNvSpPr>
              <a:spLocks noChangeArrowheads="1"/>
            </xdr:cNvSpPr>
          </xdr:nvSpPr>
          <xdr:spPr>
            <a:xfrm>
              <a:off x="8446293" y="5627688"/>
              <a:ext cx="171450" cy="7938"/>
            </a:xfrm>
            <a:prstGeom prst="rect">
              <a:avLst/>
            </a:prstGeom>
            <a:solidFill>
              <a:srgbClr val="2C3E50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/>
            <a:lstStyle>
              <a:defPPr>
                <a:defRPr lang="zh-CN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zh-CN" altLang="en-US"/>
            </a:p>
          </xdr:txBody>
        </xdr:sp>
      </xdr:grpSp>
      <xdr:sp macro="[0]!setcap">
        <xdr:nvSpPr>
          <xdr:cNvPr id="10" name="TextBox 9"/>
          <xdr:cNvSpPr txBox="1"/>
        </xdr:nvSpPr>
        <xdr:spPr>
          <a:xfrm>
            <a:off x="9096374" y="5915025"/>
            <a:ext cx="542925" cy="209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zh-CN" sz="900">
                <a:solidFill>
                  <a:schemeClr val="bg1"/>
                </a:solidFill>
                <a:latin typeface="方正粗黑宋简体" pitchFamily="2" charset="-122"/>
                <a:ea typeface="方正粗黑宋简体" pitchFamily="2" charset="-122"/>
              </a:rPr>
              <a:t>SAVE</a:t>
            </a:r>
            <a:endParaRPr lang="zh-CN" altLang="en-US" sz="900">
              <a:solidFill>
                <a:schemeClr val="bg1"/>
              </a:solidFill>
              <a:latin typeface="方正粗黑宋简体" pitchFamily="2" charset="-122"/>
              <a:ea typeface="方正粗黑宋简体" pitchFamily="2" charset="-122"/>
            </a:endParaRPr>
          </a:p>
        </xdr:txBody>
      </xdr:sp>
    </xdr:grpSp>
    <xdr:clientData/>
  </xdr:twoCellAnchor>
  <xdr:twoCellAnchor>
    <xdr:from>
      <xdr:col>7</xdr:col>
      <xdr:colOff>352425</xdr:colOff>
      <xdr:row>9</xdr:row>
      <xdr:rowOff>114299</xdr:rowOff>
    </xdr:from>
    <xdr:to>
      <xdr:col>11</xdr:col>
      <xdr:colOff>600075</xdr:colOff>
      <xdr:row>12</xdr:row>
      <xdr:rowOff>57150</xdr:rowOff>
    </xdr:to>
    <xdr:sp>
      <xdr:nvSpPr>
        <xdr:cNvPr id="18" name="圆角矩形 17">
          <a:hlinkClick xmlns:r="http://schemas.openxmlformats.org/officeDocument/2006/relationships" r:id="rId1"/>
        </xdr:cNvPr>
        <xdr:cNvSpPr/>
      </xdr:nvSpPr>
      <xdr:spPr>
        <a:xfrm>
          <a:off x="4672965" y="1908175"/>
          <a:ext cx="2716530" cy="537845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400">
              <a:latin typeface="思源黑体 CN Bold" pitchFamily="34" charset="-122"/>
              <a:ea typeface="思源黑体 CN Bold" pitchFamily="34" charset="-122"/>
            </a:rPr>
            <a:t>采购入库表</a:t>
          </a:r>
          <a:endParaRPr lang="zh-CN" altLang="en-US" sz="2400">
            <a:latin typeface="思源黑体 CN Bold" pitchFamily="34" charset="-122"/>
            <a:ea typeface="思源黑体 CN Bold" pitchFamily="34" charset="-122"/>
          </a:endParaRPr>
        </a:p>
      </xdr:txBody>
    </xdr:sp>
    <xdr:clientData/>
  </xdr:twoCellAnchor>
  <xdr:twoCellAnchor>
    <xdr:from>
      <xdr:col>7</xdr:col>
      <xdr:colOff>352425</xdr:colOff>
      <xdr:row>21</xdr:row>
      <xdr:rowOff>21431</xdr:rowOff>
    </xdr:from>
    <xdr:to>
      <xdr:col>11</xdr:col>
      <xdr:colOff>600075</xdr:colOff>
      <xdr:row>23</xdr:row>
      <xdr:rowOff>173832</xdr:rowOff>
    </xdr:to>
    <xdr:sp>
      <xdr:nvSpPr>
        <xdr:cNvPr id="20" name="圆角矩形 19">
          <a:hlinkClick xmlns:r="http://schemas.openxmlformats.org/officeDocument/2006/relationships" r:id="rId2"/>
        </xdr:cNvPr>
        <xdr:cNvSpPr/>
      </xdr:nvSpPr>
      <xdr:spPr>
        <a:xfrm>
          <a:off x="4672965" y="4192905"/>
          <a:ext cx="2716530" cy="54864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400">
              <a:latin typeface="思源黑体 CN Bold" pitchFamily="34" charset="-122"/>
              <a:ea typeface="思源黑体 CN Bold" pitchFamily="34" charset="-122"/>
            </a:rPr>
            <a:t>销售对比分析</a:t>
          </a:r>
          <a:endParaRPr lang="zh-CN" altLang="en-US" sz="2400">
            <a:latin typeface="思源黑体 CN Bold" pitchFamily="34" charset="-122"/>
            <a:ea typeface="思源黑体 CN Bold" pitchFamily="34" charset="-122"/>
          </a:endParaRPr>
        </a:p>
      </xdr:txBody>
    </xdr:sp>
    <xdr:clientData/>
  </xdr:twoCellAnchor>
  <xdr:twoCellAnchor>
    <xdr:from>
      <xdr:col>7</xdr:col>
      <xdr:colOff>352425</xdr:colOff>
      <xdr:row>13</xdr:row>
      <xdr:rowOff>83343</xdr:rowOff>
    </xdr:from>
    <xdr:to>
      <xdr:col>11</xdr:col>
      <xdr:colOff>600075</xdr:colOff>
      <xdr:row>16</xdr:row>
      <xdr:rowOff>26194</xdr:rowOff>
    </xdr:to>
    <xdr:sp>
      <xdr:nvSpPr>
        <xdr:cNvPr id="21" name="圆角矩形 20">
          <a:hlinkClick xmlns:r="http://schemas.openxmlformats.org/officeDocument/2006/relationships" r:id="rId3"/>
        </xdr:cNvPr>
        <xdr:cNvSpPr/>
      </xdr:nvSpPr>
      <xdr:spPr>
        <a:xfrm>
          <a:off x="4672965" y="2670175"/>
          <a:ext cx="2716530" cy="53721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400">
              <a:latin typeface="思源黑体 CN Bold" pitchFamily="34" charset="-122"/>
              <a:ea typeface="思源黑体 CN Bold" pitchFamily="34" charset="-122"/>
            </a:rPr>
            <a:t>销售出库表</a:t>
          </a:r>
          <a:endParaRPr lang="zh-CN" altLang="en-US" sz="2400">
            <a:latin typeface="思源黑体 CN Bold" pitchFamily="34" charset="-122"/>
            <a:ea typeface="思源黑体 CN Bold" pitchFamily="34" charset="-122"/>
          </a:endParaRPr>
        </a:p>
      </xdr:txBody>
    </xdr:sp>
    <xdr:clientData/>
  </xdr:twoCellAnchor>
  <xdr:twoCellAnchor>
    <xdr:from>
      <xdr:col>7</xdr:col>
      <xdr:colOff>352425</xdr:colOff>
      <xdr:row>17</xdr:row>
      <xdr:rowOff>52387</xdr:rowOff>
    </xdr:from>
    <xdr:to>
      <xdr:col>11</xdr:col>
      <xdr:colOff>600075</xdr:colOff>
      <xdr:row>19</xdr:row>
      <xdr:rowOff>204788</xdr:rowOff>
    </xdr:to>
    <xdr:sp>
      <xdr:nvSpPr>
        <xdr:cNvPr id="22" name="圆角矩形 21">
          <a:hlinkClick xmlns:r="http://schemas.openxmlformats.org/officeDocument/2006/relationships" r:id="rId4"/>
        </xdr:cNvPr>
        <xdr:cNvSpPr/>
      </xdr:nvSpPr>
      <xdr:spPr>
        <a:xfrm>
          <a:off x="4672965" y="3431540"/>
          <a:ext cx="2716530" cy="54229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2400">
              <a:latin typeface="思源黑体 CN Bold" pitchFamily="34" charset="-122"/>
              <a:ea typeface="思源黑体 CN Bold" pitchFamily="34" charset="-122"/>
            </a:rPr>
            <a:t>库存汇总表</a:t>
          </a:r>
          <a:endParaRPr lang="zh-CN" altLang="en-US" sz="2400">
            <a:latin typeface="思源黑体 CN Bold" pitchFamily="34" charset="-122"/>
            <a:ea typeface="思源黑体 CN Bold" pitchFamily="34" charset="-12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12</xdr:col>
      <xdr:colOff>38100</xdr:colOff>
      <xdr:row>2</xdr:row>
      <xdr:rowOff>28574</xdr:rowOff>
    </xdr:from>
    <xdr:to>
      <xdr:col>27</xdr:col>
      <xdr:colOff>514350</xdr:colOff>
      <xdr:row>15</xdr:row>
      <xdr:rowOff>9524</xdr:rowOff>
    </xdr:to>
    <xdr:graphicFrame>
      <xdr:nvGraphicFramePr>
        <xdr:cNvPr id="2" name="图表 1"/>
        <xdr:cNvGraphicFramePr/>
      </xdr:nvGraphicFramePr>
      <xdr:xfrm>
        <a:off x="9410065" y="913765"/>
        <a:ext cx="9014460" cy="38576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0.29292</cdr:x>
      <cdr:y>0.01171</cdr:y>
    </cdr:from>
    <cdr:to>
      <cdr:x>0.6823</cdr:x>
      <cdr:y>0.1452</cdr:y>
    </cdr:to>
    <cdr:sp>
      <cdr:nvSpPr>
        <cdr:cNvPr id="2" name="矩形 1"/>
        <cdr:cNvSpPr/>
      </cdr:nvSpPr>
      <cdr:spPr xmlns:a="http://schemas.openxmlformats.org/drawingml/2006/main">
        <a:xfrm xmlns:a="http://schemas.openxmlformats.org/drawingml/2006/main">
          <a:off x="3152775" y="47626"/>
          <a:ext cx="4191000" cy="542925"/>
        </a:xfrm>
        <a:prstGeom xmlns:a="http://schemas.openxmlformats.org/drawingml/2006/main" prst="rect">
          <a:avLst/>
        </a:prstGeom>
      </cdr:spPr>
      <cdr:txBody xmlns:a="http://schemas.openxmlformats.org/drawingml/2006/main">
        <a:bodyPr vertOverflow="clip" wrap="square" rtlCol="0" anchor="ctr"/>
        <a:lstStyle/>
        <a:p>
          <a:pPr algn="ctr"/>
          <a:r>
            <a:rPr lang="zh-CN" altLang="en-US" sz="1600" b="1">
              <a:latin typeface="微软雅黑" panose="020B0503020204020204" pitchFamily="34" charset="-122"/>
              <a:ea typeface="微软雅黑" panose="020B0503020204020204" pitchFamily="34" charset="-122"/>
            </a:rPr>
            <a:t>进销存金额趋势对比图</a:t>
          </a:r>
          <a:endParaRPr lang="zh-CN" altLang="en-US" sz="1600" b="1">
            <a:latin typeface="微软雅黑" panose="020B0503020204020204" pitchFamily="34" charset="-122"/>
            <a:ea typeface="微软雅黑" panose="020B0503020204020204" pitchFamily="34" charset="-122"/>
          </a:endParaRP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freshedDate="43910.6838128472" refreshedBy="主人" recordCount="20">
  <cacheSource type="worksheet">
    <worksheetSource ref="A2:N22" sheet="销售出库"/>
  </cacheSource>
  <cacheFields count="14">
    <cacheField name="序号" numFmtId="0"/>
    <cacheField name="客户名称" numFmtId="0"/>
    <cacheField name="出库日期" numFmtId="176">
      <sharedItems containsSemiMixedTypes="0" containsString="0" containsNonDate="0" containsDate="1" minDate="2020-01-05T00:00:00" maxDate="2020-09-13T00:00:00" count="19">
        <d v="2020-01-05T00:00:00"/>
        <d v="2020-01-06T00:00:00"/>
        <d v="2020-01-07T00:00:00"/>
        <d v="2020-02-08T00:00:00"/>
        <d v="2020-02-09T00:00:00"/>
        <d v="2020-02-10T00:00:00"/>
        <d v="2020-02-11T00:00:00"/>
        <d v="2020-02-12T00:00:00"/>
        <d v="2020-02-13T00:00:00"/>
        <d v="2020-02-05T00:00:00"/>
        <d v="2020-02-06T00:00:00"/>
        <d v="2020-02-07T00:00:00"/>
        <d v="2020-03-09T00:00:00"/>
        <d v="2020-04-10T00:00:00"/>
        <d v="2020-05-11T00:00:00"/>
        <d v="2020-06-12T00:00:00"/>
        <d v="2020-07-13T00:00:00"/>
        <d v="2020-08-13T00:00:00"/>
        <d v="2020-09-13T00:00:00"/>
      </sharedItems>
      <fieldGroup base="2">
        <rangePr groupBy="months" startDate="2020-01-05T00:00:00" endDate="2020-09-14T00:00:00" groupInterval="1"/>
        <groupItems count="14">
          <s v="&lt;2020/1/5"/>
          <s v="1月"/>
          <s v="2月"/>
          <s v="3月"/>
          <s v="4月"/>
          <s v="5月"/>
          <s v="6月"/>
          <s v="7月"/>
          <s v="8月"/>
          <s v="9月"/>
          <s v="10月"/>
          <s v="11月"/>
          <s v="12月"/>
          <s v="&gt;2020/9/14"/>
        </groupItems>
      </fieldGroup>
    </cacheField>
    <cacheField name="出库单号" numFmtId="0"/>
    <cacheField name="产品名称" numFmtId="0"/>
    <cacheField name="规格型号" numFmtId="0"/>
    <cacheField name="单位" numFmtId="0"/>
    <cacheField name="数量" numFmtId="0"/>
    <cacheField name="单价" numFmtId="181"/>
    <cacheField name="总金额" numFmtId="181"/>
    <cacheField name="提成比例" numFmtId="9"/>
    <cacheField name="提成总额" numFmtId="0"/>
    <cacheField name="销售员" numFmtId="0"/>
    <cacheField name="备注" numFmtId="0"/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freshedDate="43910.6838130787" refreshedBy="主人" recordCount="20">
  <cacheSource type="worksheet">
    <worksheetSource ref="A2:L22" sheet="采购入库"/>
  </cacheSource>
  <cacheFields count="12">
    <cacheField name="序号" numFmtId="0"/>
    <cacheField name="供应商" numFmtId="0"/>
    <cacheField name="入库日期" numFmtId="176">
      <sharedItems containsSemiMixedTypes="0" containsString="0" containsNonDate="0" containsDate="1" minDate="2020-01-01T00:00:00" maxDate="2020-09-03T00:00:00" count="16">
        <d v="2020-01-01T00:00:00"/>
        <d v="2020-01-03T00:00:00"/>
        <d v="2020-01-05T00:00:00"/>
        <d v="2020-02-06T00:00:00"/>
        <d v="2020-02-07T00:00:00"/>
        <d v="2020-02-08T00:00:00"/>
        <d v="2020-02-09T00:00:00"/>
        <d v="2020-02-10T00:00:00"/>
        <d v="2020-02-15T00:00:00"/>
        <d v="2020-03-03T00:00:00"/>
        <d v="2020-04-01T00:00:00"/>
        <d v="2020-05-15T00:00:00"/>
        <d v="2020-06-10T00:00:00"/>
        <d v="2020-07-08T00:00:00"/>
        <d v="2020-08-15T00:00:00"/>
        <d v="2020-09-03T00:00:00"/>
      </sharedItems>
      <fieldGroup base="2">
        <rangePr groupBy="months" startDate="2020-01-01T00:00:00" endDate="2020-09-04T00:00:00" groupInterval="1"/>
        <groupItems count="14">
          <s v="&lt;2020/1/1"/>
          <s v="1月"/>
          <s v="2月"/>
          <s v="3月"/>
          <s v="4月"/>
          <s v="5月"/>
          <s v="6月"/>
          <s v="7月"/>
          <s v="8月"/>
          <s v="9月"/>
          <s v="10月"/>
          <s v="11月"/>
          <s v="12月"/>
          <s v="&gt;2020/9/4"/>
        </groupItems>
      </fieldGroup>
    </cacheField>
    <cacheField name="入库单号" numFmtId="0"/>
    <cacheField name="产品名称" numFmtId="0"/>
    <cacheField name="规格型号" numFmtId="0"/>
    <cacheField name="单位" numFmtId="0"/>
    <cacheField name="数量" numFmtId="0"/>
    <cacheField name="单价" numFmtId="181"/>
    <cacheField name="总金额" numFmtId="181"/>
    <cacheField name="采购员" numFmtId="0"/>
    <cacheField name="备注" numFmtI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n v="1"/>
    <s v="福建竹南安市远泰消防设备厂"/>
    <x v="0"/>
    <s v="C001"/>
    <s v="电油片"/>
    <s v="125*125mm"/>
    <s v="片"/>
    <n v="33"/>
    <n v="330"/>
    <n v="10890"/>
    <n v="0.1"/>
    <n v="1089"/>
    <s v="吕美芳"/>
    <m/>
  </r>
  <r>
    <n v="2"/>
    <s v="上海市松江电子仪器厂"/>
    <x v="1"/>
    <s v="C002"/>
    <s v="EVA"/>
    <s v="1660*995mm"/>
    <s v="平米"/>
    <n v="27"/>
    <n v="229"/>
    <n v="6183"/>
    <n v="0.1"/>
    <n v="618.30000000000007"/>
    <s v="吕美芳"/>
    <m/>
  </r>
  <r>
    <n v="3"/>
    <s v="上海市松江电子仪器厂"/>
    <x v="2"/>
    <s v="C003"/>
    <s v="钢化玻璃"/>
    <s v="1574*802*3.2mm"/>
    <s v="片"/>
    <n v="38"/>
    <n v="194"/>
    <n v="7372"/>
    <n v="0.1"/>
    <n v="737.2"/>
    <s v="吕美芳"/>
    <m/>
  </r>
  <r>
    <n v="4"/>
    <s v="上海市松江电子仪器厂"/>
    <x v="3"/>
    <s v="C004"/>
    <s v="背板"/>
    <s v="1590*810mm"/>
    <s v="平米"/>
    <n v="38"/>
    <n v="10"/>
    <n v="380"/>
    <n v="0.1"/>
    <n v="38"/>
    <s v="吕美芳"/>
    <m/>
  </r>
  <r>
    <n v="5"/>
    <s v="上海市松江电子仪器厂"/>
    <x v="4"/>
    <s v="C005"/>
    <s v="铝型材边框"/>
    <s v="1580*808*35mm"/>
    <s v="套"/>
    <n v="45"/>
    <n v="10"/>
    <n v="450"/>
    <n v="0.1"/>
    <n v="45"/>
    <s v="吕美芳"/>
    <m/>
  </r>
  <r>
    <n v="6"/>
    <s v="杭州云安电器存限公司"/>
    <x v="5"/>
    <s v="C006"/>
    <s v="纸箱"/>
    <s v="16l0*107IT323mm"/>
    <s v="套"/>
    <n v="43"/>
    <n v="10"/>
    <n v="430"/>
    <n v="0.1"/>
    <n v="43"/>
    <s v="吕美芳"/>
    <m/>
  </r>
  <r>
    <n v="7"/>
    <s v="上海松江飞繁电子存限公司"/>
    <x v="6"/>
    <s v="C007"/>
    <s v="纸护角"/>
    <s v="150*150*35*0.5mm"/>
    <s v="只"/>
    <n v="22"/>
    <n v="10"/>
    <n v="220"/>
    <n v="0.1"/>
    <n v="22"/>
    <m/>
    <m/>
  </r>
  <r>
    <n v="8"/>
    <s v="北京恒业世纪科技股份有限公司"/>
    <x v="7"/>
    <s v="C008"/>
    <s v="衬板"/>
    <s v="1630*110(T5mm"/>
    <s v="个"/>
    <n v="42"/>
    <n v="10"/>
    <n v="420"/>
    <n v="0.1"/>
    <n v="42"/>
    <m/>
    <m/>
  </r>
  <r>
    <n v="9"/>
    <s v="上海咁松江电子仪器厂"/>
    <x v="8"/>
    <s v="C009"/>
    <s v="托盘"/>
    <s v="1630*1100*120mm"/>
    <s v="个"/>
    <n v="32"/>
    <n v="10"/>
    <n v="320"/>
    <n v="0.1"/>
    <n v="32"/>
    <m/>
    <m/>
  </r>
  <r>
    <n v="10"/>
    <s v="上海出松江电子仪器厂"/>
    <x v="9"/>
    <s v="C010"/>
    <s v="衬板"/>
    <s v="1630*110(T5mm"/>
    <s v="个"/>
    <n v="38"/>
    <n v="10"/>
    <n v="380"/>
    <n v="0.1"/>
    <n v="38"/>
    <m/>
    <m/>
  </r>
  <r>
    <n v="11"/>
    <s v="上海松江飞繁电子有限公司"/>
    <x v="10"/>
    <s v="C011"/>
    <s v="纸箱"/>
    <s v="16l0*107IT323mm"/>
    <s v="套"/>
    <n v="45"/>
    <n v="10"/>
    <n v="450"/>
    <n v="0.1"/>
    <n v="45"/>
    <m/>
    <m/>
  </r>
  <r>
    <n v="12"/>
    <s v="上海出松江电子仪器厂"/>
    <x v="11"/>
    <s v="C012"/>
    <s v="铝型材边框"/>
    <s v="1580*808*35mm"/>
    <s v="套"/>
    <n v="25"/>
    <n v="10"/>
    <n v="250"/>
    <n v="0.1"/>
    <n v="25"/>
    <m/>
    <m/>
  </r>
  <r>
    <n v="13"/>
    <s v="上海松江飞繁电子苻限公司"/>
    <x v="3"/>
    <s v="C013"/>
    <s v="背板"/>
    <s v="1590*810mm"/>
    <s v="平米"/>
    <n v="30"/>
    <n v="10"/>
    <n v="300"/>
    <n v="0.1"/>
    <n v="30"/>
    <m/>
    <m/>
  </r>
  <r>
    <n v="14"/>
    <s v="上海松江飞繁电子有限公司"/>
    <x v="12"/>
    <s v="C014"/>
    <s v="EVA"/>
    <s v="1660*995mm"/>
    <s v="平米"/>
    <n v="41"/>
    <n v="227"/>
    <n v="9307"/>
    <n v="0.1"/>
    <n v="930.7"/>
    <m/>
    <m/>
  </r>
  <r>
    <n v="15"/>
    <s v="上海出松江电子仪器厂"/>
    <x v="13"/>
    <s v="C015"/>
    <s v="电油片"/>
    <s v="125*125mm"/>
    <s v="片"/>
    <n v="44"/>
    <n v="246"/>
    <n v="10824"/>
    <n v="0.1"/>
    <n v="1082.4000000000001"/>
    <m/>
    <m/>
  </r>
  <r>
    <n v="16"/>
    <s v="北京恒业世纪科技股份有限公司"/>
    <x v="14"/>
    <s v="C016"/>
    <s v="托盘"/>
    <s v="1630*1100*120mm"/>
    <s v="个"/>
    <n v="35"/>
    <n v="443"/>
    <n v="15505"/>
    <n v="0.1"/>
    <n v="1550.5"/>
    <m/>
    <m/>
  </r>
  <r>
    <n v="17"/>
    <s v="杭州云安电器存限公司"/>
    <x v="15"/>
    <s v="C017"/>
    <s v="衬板"/>
    <s v="1630*110(T5mm"/>
    <s v="个"/>
    <n v="38"/>
    <n v="132"/>
    <n v="5016"/>
    <n v="0.1"/>
    <n v="501.6"/>
    <m/>
    <m/>
  </r>
  <r>
    <n v="18"/>
    <s v="上海市松江电子仪器厂"/>
    <x v="16"/>
    <s v="C018"/>
    <s v="纸箱"/>
    <s v="16l0*107IT323mm"/>
    <s v="套"/>
    <n v="30"/>
    <n v="339"/>
    <n v="10170"/>
    <n v="0.1"/>
    <n v="1017"/>
    <m/>
    <m/>
  </r>
  <r>
    <n v="19"/>
    <s v="上海市松江电子仪器厂"/>
    <x v="17"/>
    <s v="C019"/>
    <s v="托盘"/>
    <s v="1630*1100*120mm"/>
    <s v="个"/>
    <n v="34"/>
    <n v="488"/>
    <n v="16592"/>
    <n v="0.1"/>
    <n v="1659.2"/>
    <m/>
    <m/>
  </r>
  <r>
    <n v="20"/>
    <s v="福建竹南安市远泰消防设备厂"/>
    <x v="18"/>
    <s v="C020"/>
    <s v="EVA"/>
    <s v="1660*995mm"/>
    <s v="平米"/>
    <n v="43"/>
    <n v="230"/>
    <n v="9890"/>
    <n v="0.1"/>
    <n v="989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">
  <r>
    <n v="1"/>
    <s v="上海物料包装厂"/>
    <x v="0"/>
    <s v="G001"/>
    <s v="电油片"/>
    <s v="125*125mm"/>
    <s v="片"/>
    <n v="29"/>
    <n v="413"/>
    <n v="11977"/>
    <s v="吕美芳"/>
    <m/>
  </r>
  <r>
    <n v="2"/>
    <s v="广州物料包装厂"/>
    <x v="1"/>
    <s v="G002"/>
    <s v="EVA"/>
    <s v="1660*995mm"/>
    <s v="平米"/>
    <n v="23"/>
    <n v="120"/>
    <n v="2760"/>
    <s v="吕美芳"/>
    <m/>
  </r>
  <r>
    <n v="3"/>
    <s v="北京物料包装厂"/>
    <x v="2"/>
    <s v="G003"/>
    <s v="钢化玻璃"/>
    <s v="1574*802*3.2mm"/>
    <s v="片"/>
    <n v="44"/>
    <n v="396"/>
    <n v="17424"/>
    <s v="吕美芳"/>
    <m/>
  </r>
  <r>
    <n v="4"/>
    <s v="山东物料包装厂"/>
    <x v="3"/>
    <s v="G004"/>
    <s v="背板"/>
    <s v="1590*810mm"/>
    <s v="平米"/>
    <n v="24"/>
    <n v="30"/>
    <n v="720"/>
    <s v="吕美芳"/>
    <m/>
  </r>
  <r>
    <n v="5"/>
    <s v="长沙物料包装厂"/>
    <x v="4"/>
    <s v="G005"/>
    <s v="铝型材边框"/>
    <s v="1580*808*35mm"/>
    <s v="套"/>
    <n v="31"/>
    <n v="30"/>
    <n v="930"/>
    <s v="吕美芳"/>
    <m/>
  </r>
  <r>
    <n v="6"/>
    <s v="武汉物料包装厂"/>
    <x v="5"/>
    <s v="G006"/>
    <s v="纸箱"/>
    <s v="16l0*107IT323mm"/>
    <s v="套"/>
    <n v="23"/>
    <n v="30"/>
    <n v="690"/>
    <s v="吕美芳"/>
    <m/>
  </r>
  <r>
    <n v="7"/>
    <s v="深圳物料包装厂"/>
    <x v="6"/>
    <s v="G007"/>
    <s v="纸护角"/>
    <s v="150*150*35*0.5mm"/>
    <s v="只"/>
    <n v="25"/>
    <n v="30"/>
    <n v="750"/>
    <s v="吕美芳"/>
    <m/>
  </r>
  <r>
    <n v="8"/>
    <s v="珠海物料包装厂"/>
    <x v="7"/>
    <s v="G008"/>
    <s v="衬板"/>
    <s v="1630*110(T5mm"/>
    <s v="个"/>
    <n v="45"/>
    <n v="30"/>
    <n v="1350"/>
    <s v="吕美芳"/>
    <m/>
  </r>
  <r>
    <n v="9"/>
    <s v="辽宁物料包装厂"/>
    <x v="8"/>
    <s v="G009"/>
    <s v="托盘"/>
    <s v="1630*1100*120mm"/>
    <s v="个"/>
    <n v="47"/>
    <n v="30"/>
    <n v="1410"/>
    <s v="吕美芳"/>
    <m/>
  </r>
  <r>
    <n v="10"/>
    <s v="珠海物料包装厂"/>
    <x v="7"/>
    <s v="G010"/>
    <s v="衬板"/>
    <s v="1630*110(T5mm"/>
    <s v="个"/>
    <n v="49"/>
    <n v="30"/>
    <n v="1470"/>
    <s v="吕美芳"/>
    <m/>
  </r>
  <r>
    <n v="11"/>
    <s v="武汉物料包装厂"/>
    <x v="5"/>
    <s v="G011"/>
    <s v="纸箱"/>
    <s v="16l0*107IT323mm"/>
    <s v="套"/>
    <n v="35"/>
    <n v="30"/>
    <n v="1050"/>
    <m/>
    <m/>
  </r>
  <r>
    <n v="12"/>
    <s v="长沙物料包装厂"/>
    <x v="4"/>
    <s v="G012"/>
    <s v="铝型材边框"/>
    <s v="1580*808*35mm"/>
    <s v="套"/>
    <n v="29"/>
    <n v="30"/>
    <n v="870"/>
    <m/>
    <m/>
  </r>
  <r>
    <n v="13"/>
    <s v="山东物料包装厂"/>
    <x v="3"/>
    <s v="G013"/>
    <s v="背板"/>
    <s v="1590*810mm"/>
    <s v="平米"/>
    <n v="37"/>
    <n v="30"/>
    <n v="1110"/>
    <m/>
    <m/>
  </r>
  <r>
    <n v="14"/>
    <s v="广州物料包装厂"/>
    <x v="9"/>
    <s v="G014"/>
    <s v="EVA"/>
    <s v="1660*995mm"/>
    <s v="平米"/>
    <n v="25"/>
    <n v="176"/>
    <n v="4400"/>
    <m/>
    <m/>
  </r>
  <r>
    <n v="15"/>
    <s v="上海物料包装厂"/>
    <x v="10"/>
    <s v="G015"/>
    <s v="电油片"/>
    <s v="125*125mm"/>
    <s v="片"/>
    <n v="44"/>
    <n v="129"/>
    <n v="5676"/>
    <m/>
    <m/>
  </r>
  <r>
    <n v="16"/>
    <s v="辽宁物料包装厂"/>
    <x v="11"/>
    <s v="G016"/>
    <s v="托盘"/>
    <s v="1630*1100*120mm"/>
    <s v="个"/>
    <n v="45"/>
    <n v="484"/>
    <n v="21780"/>
    <m/>
    <m/>
  </r>
  <r>
    <n v="17"/>
    <s v="珠海物料包装厂"/>
    <x v="12"/>
    <s v="G017"/>
    <s v="衬板"/>
    <s v="1630*110(T5mm"/>
    <s v="个"/>
    <n v="33"/>
    <n v="447"/>
    <n v="14751"/>
    <m/>
    <m/>
  </r>
  <r>
    <n v="18"/>
    <s v="武汉物料包装厂"/>
    <x v="13"/>
    <s v="G018"/>
    <s v="纸箱"/>
    <s v="16l0*107IT323mm"/>
    <s v="套"/>
    <n v="31"/>
    <n v="316"/>
    <n v="9796"/>
    <m/>
    <m/>
  </r>
  <r>
    <n v="19"/>
    <s v="辽宁物料包装厂"/>
    <x v="14"/>
    <s v="G019"/>
    <s v="托盘"/>
    <s v="1630*1100*120mm"/>
    <s v="个"/>
    <n v="44"/>
    <n v="381"/>
    <n v="16764"/>
    <m/>
    <m/>
  </r>
  <r>
    <n v="20"/>
    <s v="广州物料包装厂"/>
    <x v="15"/>
    <s v="G020"/>
    <s v="EVA"/>
    <s v="1660*995mm"/>
    <s v="平米"/>
    <n v="34"/>
    <n v="258"/>
    <n v="877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数据透视表5" cacheId="0" autoFormatId="1" applyNumberFormats="0" applyBorderFormats="0" applyFontFormats="0" applyPatternFormats="0" applyAlignmentFormats="0" applyWidthHeightFormats="1" dataCaption="值" updatedVersion="4" minRefreshableVersion="3" createdVersion="4" useAutoFormatting="1" indent="0" outline="1" outlineData="1" showDrill="1" multipleFieldFilters="0">
  <location ref="D2:F12" firstHeaderRow="0" firstDataRow="1" firstDataCol="1"/>
  <pivotFields count="14">
    <pivotField showAll="0"/>
    <pivotField showAll="0"/>
    <pivotField axis="axisRow" numFmtId="17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numFmtId="177" showAll="0"/>
    <pivotField dataField="1" numFmtId="177" showAll="0"/>
    <pivotField numFmtId="9" showAll="0"/>
    <pivotField dataField="1" showAll="0"/>
    <pivotField showAll="0"/>
    <pivotField showAll="0"/>
  </pivotFields>
  <rowFields count="1">
    <field x="2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求和项:总金额" fld="9" baseField="0" baseItem="0"/>
    <dataField name="求和项:提成总额" fld="11" baseField="0" baseItem="0"/>
  </dataFields>
  <formats count="15">
    <format dxfId="0">
      <pivotArea type="all" dataOnly="0" outline="0" fieldPosition="0"/>
    </format>
    <format dxfId="1">
      <pivotArea type="all" dataOnly="0" outline="0" fieldPosition="0"/>
    </format>
    <format dxfId="2">
      <pivotArea type="all" dataOnly="0" outline="0" fieldPosition="0"/>
    </format>
    <format dxfId="3">
      <pivotArea field="2" type="button" dataOnly="0" labelOnly="1" outline="0" fieldPosition="0"/>
    </format>
    <format dxfId="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">
      <pivotArea grandRow="1" outline="0" collapsedLevelsAreSubtotals="1" fieldPosition="0"/>
    </format>
    <format dxfId="6">
      <pivotArea dataOnly="0" labelOnly="1" grandRow="1" outline="0" fieldPosition="0"/>
    </format>
    <format dxfId="7">
      <pivotArea field="2" type="button" dataOnly="0" labelOnly="1" outline="0" fieldPosition="0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">
      <pivotArea grandRow="1" outline="0" collapsedLevelsAreSubtotals="1" fieldPosition="0"/>
    </format>
    <format dxfId="10">
      <pivotArea dataOnly="0" labelOnly="1" grandRow="1" outline="0" fieldPosition="0"/>
    </format>
    <format dxfId="11">
      <pivotArea field="2" type="button" dataOnly="0" labelOnly="1" outline="0" fieldPosition="0"/>
    </format>
    <format dxfId="1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">
      <pivotArea grandRow="1" outline="0" collapsedLevelsAreSubtotals="1" fieldPosition="0"/>
    </format>
    <format dxfId="14">
      <pivotArea dataOnly="0" labelOnly="1" grandRow="1" outline="0" fieldPosition="0"/>
    </format>
  </format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数据透视表4" cacheId="1" autoFormatId="1" applyNumberFormats="0" applyBorderFormats="0" applyFontFormats="0" applyPatternFormats="0" applyAlignmentFormats="0" applyWidthHeightFormats="1" dataCaption="值" updatedVersion="4" minRefreshableVersion="3" createdVersion="4" useAutoFormatting="1" indent="0" outline="1" outlineData="1" showDrill="1" multipleFieldFilters="0">
  <location ref="A2:B12" firstHeaderRow="1" firstDataRow="1" firstDataCol="1"/>
  <pivotFields count="12">
    <pivotField showAll="0"/>
    <pivotField showAll="0"/>
    <pivotField axis="axisRow" numFmtId="17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numFmtId="177" showAll="0"/>
    <pivotField dataField="1" numFmtId="177" showAll="0"/>
    <pivotField showAll="0"/>
    <pivotField showAll="0"/>
  </pivotFields>
  <rowFields count="1">
    <field x="2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求和项:总金额" fld="9" baseField="0" baseItem="0"/>
  </dataFields>
  <formats count="15">
    <format dxfId="15">
      <pivotArea type="all" dataOnly="0" outline="0" fieldPosition="0"/>
    </format>
    <format dxfId="16">
      <pivotArea type="all" dataOnly="0" outline="0" fieldPosition="0"/>
    </format>
    <format dxfId="17">
      <pivotArea type="all" dataOnly="0" outline="0" fieldPosition="0"/>
    </format>
    <format dxfId="18">
      <pivotArea field="2" type="button" dataOnly="0" labelOnly="1" outline="0" fieldPosition="0"/>
    </format>
    <format dxfId="19">
      <pivotArea dataOnly="0" labelOnly="1" outline="0" fieldPosition="0"/>
    </format>
    <format dxfId="20">
      <pivotArea grandRow="1" outline="0" collapsedLevelsAreSubtotals="1" fieldPosition="0"/>
    </format>
    <format dxfId="21">
      <pivotArea dataOnly="0" labelOnly="1" grandRow="1" outline="0" fieldPosition="0"/>
    </format>
    <format dxfId="22">
      <pivotArea field="2" type="button" dataOnly="0" labelOnly="1" outline="0" fieldPosition="0"/>
    </format>
    <format dxfId="23">
      <pivotArea dataOnly="0" labelOnly="1" outline="0" fieldPosition="0"/>
    </format>
    <format dxfId="24">
      <pivotArea grandRow="1" outline="0" collapsedLevelsAreSubtotals="1" fieldPosition="0"/>
    </format>
    <format dxfId="25">
      <pivotArea dataOnly="0" labelOnly="1" grandRow="1" outline="0" fieldPosition="0"/>
    </format>
    <format dxfId="26">
      <pivotArea field="2" type="button" dataOnly="0" labelOnly="1" outline="0" fieldPosition="0"/>
    </format>
    <format dxfId="27">
      <pivotArea dataOnly="0" labelOnly="1" outline="0" fieldPosition="0"/>
    </format>
    <format dxfId="28">
      <pivotArea grandRow="1" outline="0" collapsedLevelsAreSubtotals="1" fieldPosition="0"/>
    </format>
    <format dxfId="29">
      <pivotArea dataOnly="0" labelOnly="1" grandRow="1" outline="0" fieldPosition="0"/>
    </format>
  </format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D1:P37"/>
  <sheetViews>
    <sheetView showGridLines="0" tabSelected="1" topLeftCell="A4" workbookViewId="0">
      <selection activeCell="G12" sqref="G12"/>
    </sheetView>
  </sheetViews>
  <sheetFormatPr defaultColWidth="9" defaultRowHeight="15.6"/>
  <cols>
    <col min="1" max="3" width="9" style="22"/>
    <col min="4" max="16" width="9" style="23"/>
    <col min="17" max="16384" width="9" style="22"/>
  </cols>
  <sheetData>
    <row r="1" ht="16.5" customHeight="1" spans="4:16">
      <c r="D1" s="24">
        <f ca="1">NOW()</f>
        <v>44959.7358912037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4:16">
      <c r="D2" s="25"/>
      <c r="E2" s="25"/>
      <c r="F2" s="25"/>
      <c r="G2" s="25"/>
      <c r="H2" s="26"/>
      <c r="I2" s="26"/>
      <c r="J2" s="26"/>
      <c r="K2" s="26"/>
      <c r="L2" s="26"/>
      <c r="M2" s="26"/>
      <c r="N2" s="26"/>
      <c r="O2" s="26"/>
      <c r="P2" s="26"/>
    </row>
    <row r="3" spans="4:16">
      <c r="D3" s="25"/>
      <c r="E3" s="25"/>
      <c r="F3" s="25"/>
      <c r="G3" s="25"/>
      <c r="H3" s="26"/>
      <c r="I3" s="26"/>
      <c r="J3" s="26"/>
      <c r="K3" s="26"/>
      <c r="L3" s="26"/>
      <c r="M3" s="26"/>
      <c r="N3" s="26"/>
      <c r="O3" s="26"/>
      <c r="P3" s="26"/>
    </row>
    <row r="33" spans="4:4">
      <c r="D33" s="27"/>
    </row>
    <row r="37" spans="4:4">
      <c r="D37" s="27"/>
    </row>
  </sheetData>
  <mergeCells count="2">
    <mergeCell ref="D1:P1"/>
    <mergeCell ref="D2:G3"/>
  </mergeCells>
  <pageMargins left="0.7" right="0.7" top="0.75" bottom="0.75" header="0.3" footer="0.3"/>
  <pageSetup paperSize="9" orientation="portrait"/>
  <headerFooter>
    <oddHeader>&amp;C&amp;K00+000莫恩达制作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L23"/>
  <sheetViews>
    <sheetView showGridLines="0" workbookViewId="0">
      <selection activeCell="A1" sqref="A1:L1"/>
    </sheetView>
  </sheetViews>
  <sheetFormatPr defaultColWidth="9" defaultRowHeight="15.6"/>
  <cols>
    <col min="1" max="1" width="9" style="1"/>
    <col min="2" max="2" width="15.3796296296296" style="1" customWidth="1"/>
    <col min="3" max="3" width="9" style="1"/>
    <col min="4" max="4" width="10.5" style="1" customWidth="1"/>
    <col min="5" max="5" width="11.8796296296296" style="1" customWidth="1"/>
    <col min="6" max="6" width="20.8796296296296" style="1" customWidth="1"/>
    <col min="7" max="7" width="8.87962962962963" style="1" customWidth="1"/>
    <col min="8" max="8" width="9.12962962962963" style="1" customWidth="1"/>
    <col min="9" max="10" width="13.5" style="1" customWidth="1"/>
    <col min="11" max="16384" width="9" style="1"/>
  </cols>
  <sheetData>
    <row r="1" ht="45.75" customHeight="1" spans="1:1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ht="27.75" customHeight="1" spans="1:12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6" t="s">
        <v>9</v>
      </c>
      <c r="J2" s="16" t="s">
        <v>10</v>
      </c>
      <c r="K2" s="15" t="s">
        <v>11</v>
      </c>
      <c r="L2" s="15" t="s">
        <v>12</v>
      </c>
    </row>
    <row r="3" ht="30" customHeight="1" spans="1:12">
      <c r="A3" s="17">
        <v>1</v>
      </c>
      <c r="B3" s="21" t="s">
        <v>13</v>
      </c>
      <c r="C3" s="19">
        <v>43831</v>
      </c>
      <c r="D3" s="17" t="s">
        <v>14</v>
      </c>
      <c r="E3" s="17" t="s">
        <v>15</v>
      </c>
      <c r="F3" s="17" t="s">
        <v>16</v>
      </c>
      <c r="G3" s="17" t="s">
        <v>17</v>
      </c>
      <c r="H3" s="17">
        <f ca="1">RANDBETWEEN(20,50)</f>
        <v>42</v>
      </c>
      <c r="I3" s="18">
        <f ca="1">RANDBETWEEN(100,500)</f>
        <v>132</v>
      </c>
      <c r="J3" s="18">
        <f ca="1">I3*H3</f>
        <v>5544</v>
      </c>
      <c r="K3" s="17" t="s">
        <v>18</v>
      </c>
      <c r="L3" s="17"/>
    </row>
    <row r="4" ht="30" customHeight="1" spans="1:12">
      <c r="A4" s="17">
        <v>2</v>
      </c>
      <c r="B4" s="21" t="s">
        <v>19</v>
      </c>
      <c r="C4" s="19">
        <v>43833</v>
      </c>
      <c r="D4" s="17" t="s">
        <v>20</v>
      </c>
      <c r="E4" s="17" t="s">
        <v>21</v>
      </c>
      <c r="F4" s="17" t="s">
        <v>22</v>
      </c>
      <c r="G4" s="17" t="s">
        <v>23</v>
      </c>
      <c r="H4" s="17">
        <f ca="1" t="shared" ref="H4:H22" si="0">RANDBETWEEN(20,50)</f>
        <v>40</v>
      </c>
      <c r="I4" s="18">
        <v>120</v>
      </c>
      <c r="J4" s="18">
        <f ca="1" t="shared" ref="J4:J22" si="1">I4*H4</f>
        <v>4800</v>
      </c>
      <c r="K4" s="17" t="s">
        <v>18</v>
      </c>
      <c r="L4" s="17"/>
    </row>
    <row r="5" ht="30" customHeight="1" spans="1:12">
      <c r="A5" s="17">
        <v>3</v>
      </c>
      <c r="B5" s="21" t="s">
        <v>24</v>
      </c>
      <c r="C5" s="19">
        <v>43835</v>
      </c>
      <c r="D5" s="17" t="s">
        <v>25</v>
      </c>
      <c r="E5" s="17" t="s">
        <v>26</v>
      </c>
      <c r="F5" s="17" t="s">
        <v>27</v>
      </c>
      <c r="G5" s="17" t="s">
        <v>17</v>
      </c>
      <c r="H5" s="17">
        <f ca="1" t="shared" si="0"/>
        <v>28</v>
      </c>
      <c r="I5" s="18">
        <f ca="1" t="shared" ref="I5:I22" si="2">RANDBETWEEN(100,500)</f>
        <v>439</v>
      </c>
      <c r="J5" s="18">
        <f ca="1" t="shared" si="1"/>
        <v>12292</v>
      </c>
      <c r="K5" s="17"/>
      <c r="L5" s="17"/>
    </row>
    <row r="6" ht="30" customHeight="1" spans="1:12">
      <c r="A6" s="17">
        <v>4</v>
      </c>
      <c r="B6" s="21" t="s">
        <v>28</v>
      </c>
      <c r="C6" s="19">
        <v>43867</v>
      </c>
      <c r="D6" s="17" t="s">
        <v>29</v>
      </c>
      <c r="E6" s="17" t="s">
        <v>30</v>
      </c>
      <c r="F6" s="17" t="s">
        <v>31</v>
      </c>
      <c r="G6" s="17" t="s">
        <v>23</v>
      </c>
      <c r="H6" s="17">
        <f ca="1" t="shared" si="0"/>
        <v>38</v>
      </c>
      <c r="I6" s="18">
        <v>30</v>
      </c>
      <c r="J6" s="18">
        <f ca="1" t="shared" si="1"/>
        <v>1140</v>
      </c>
      <c r="K6" s="17"/>
      <c r="L6" s="17"/>
    </row>
    <row r="7" ht="30" customHeight="1" spans="1:12">
      <c r="A7" s="17">
        <v>5</v>
      </c>
      <c r="B7" s="21" t="s">
        <v>32</v>
      </c>
      <c r="C7" s="19">
        <v>43868</v>
      </c>
      <c r="D7" s="17" t="s">
        <v>33</v>
      </c>
      <c r="E7" s="17" t="s">
        <v>34</v>
      </c>
      <c r="F7" s="17" t="s">
        <v>35</v>
      </c>
      <c r="G7" s="17" t="s">
        <v>36</v>
      </c>
      <c r="H7" s="17">
        <f ca="1" t="shared" si="0"/>
        <v>46</v>
      </c>
      <c r="I7" s="18">
        <v>30</v>
      </c>
      <c r="J7" s="18">
        <f ca="1" t="shared" si="1"/>
        <v>1380</v>
      </c>
      <c r="K7" s="17"/>
      <c r="L7" s="17"/>
    </row>
    <row r="8" ht="30" customHeight="1" spans="1:12">
      <c r="A8" s="17">
        <v>6</v>
      </c>
      <c r="B8" s="21" t="s">
        <v>37</v>
      </c>
      <c r="C8" s="19">
        <v>43869</v>
      </c>
      <c r="D8" s="17" t="s">
        <v>38</v>
      </c>
      <c r="E8" s="17" t="s">
        <v>39</v>
      </c>
      <c r="F8" s="17" t="s">
        <v>40</v>
      </c>
      <c r="G8" s="17" t="s">
        <v>36</v>
      </c>
      <c r="H8" s="17">
        <f ca="1" t="shared" si="0"/>
        <v>43</v>
      </c>
      <c r="I8" s="18">
        <v>30</v>
      </c>
      <c r="J8" s="18">
        <f ca="1" t="shared" si="1"/>
        <v>1290</v>
      </c>
      <c r="K8" s="17"/>
      <c r="L8" s="17"/>
    </row>
    <row r="9" ht="30" customHeight="1" spans="1:12">
      <c r="A9" s="17">
        <v>7</v>
      </c>
      <c r="B9" s="21" t="s">
        <v>41</v>
      </c>
      <c r="C9" s="19">
        <v>43870</v>
      </c>
      <c r="D9" s="17" t="s">
        <v>42</v>
      </c>
      <c r="E9" s="17" t="s">
        <v>43</v>
      </c>
      <c r="F9" s="17" t="s">
        <v>44</v>
      </c>
      <c r="G9" s="17" t="s">
        <v>45</v>
      </c>
      <c r="H9" s="17">
        <f ca="1" t="shared" si="0"/>
        <v>42</v>
      </c>
      <c r="I9" s="18">
        <v>30</v>
      </c>
      <c r="J9" s="18">
        <f ca="1" t="shared" si="1"/>
        <v>1260</v>
      </c>
      <c r="K9" s="17"/>
      <c r="L9" s="17"/>
    </row>
    <row r="10" ht="30" customHeight="1" spans="1:12">
      <c r="A10" s="17">
        <v>8</v>
      </c>
      <c r="B10" s="21" t="s">
        <v>46</v>
      </c>
      <c r="C10" s="19">
        <v>43871</v>
      </c>
      <c r="D10" s="17" t="s">
        <v>47</v>
      </c>
      <c r="E10" s="17" t="s">
        <v>48</v>
      </c>
      <c r="F10" s="17" t="s">
        <v>49</v>
      </c>
      <c r="G10" s="17" t="s">
        <v>50</v>
      </c>
      <c r="H10" s="17">
        <f ca="1" t="shared" si="0"/>
        <v>44</v>
      </c>
      <c r="I10" s="18">
        <v>30</v>
      </c>
      <c r="J10" s="18">
        <f ca="1" t="shared" si="1"/>
        <v>1320</v>
      </c>
      <c r="K10" s="17"/>
      <c r="L10" s="17"/>
    </row>
    <row r="11" ht="30" customHeight="1" spans="1:12">
      <c r="A11" s="17">
        <v>9</v>
      </c>
      <c r="B11" s="21" t="s">
        <v>51</v>
      </c>
      <c r="C11" s="19">
        <v>43876</v>
      </c>
      <c r="D11" s="17" t="s">
        <v>52</v>
      </c>
      <c r="E11" s="17" t="s">
        <v>53</v>
      </c>
      <c r="F11" s="17" t="s">
        <v>54</v>
      </c>
      <c r="G11" s="17" t="s">
        <v>50</v>
      </c>
      <c r="H11" s="17">
        <f ca="1" t="shared" si="0"/>
        <v>43</v>
      </c>
      <c r="I11" s="18">
        <v>30</v>
      </c>
      <c r="J11" s="18">
        <f ca="1" t="shared" si="1"/>
        <v>1290</v>
      </c>
      <c r="K11" s="17"/>
      <c r="L11" s="17"/>
    </row>
    <row r="12" ht="30" customHeight="1" spans="1:12">
      <c r="A12" s="17">
        <v>10</v>
      </c>
      <c r="B12" s="21" t="s">
        <v>46</v>
      </c>
      <c r="C12" s="19">
        <v>43871</v>
      </c>
      <c r="D12" s="17" t="s">
        <v>55</v>
      </c>
      <c r="E12" s="17" t="s">
        <v>48</v>
      </c>
      <c r="F12" s="17" t="s">
        <v>49</v>
      </c>
      <c r="G12" s="17" t="s">
        <v>50</v>
      </c>
      <c r="H12" s="17">
        <f ca="1" t="shared" si="0"/>
        <v>29</v>
      </c>
      <c r="I12" s="18">
        <v>30</v>
      </c>
      <c r="J12" s="18">
        <f ca="1" t="shared" si="1"/>
        <v>870</v>
      </c>
      <c r="K12" s="17"/>
      <c r="L12" s="17"/>
    </row>
    <row r="13" ht="30" customHeight="1" spans="1:12">
      <c r="A13" s="17">
        <v>11</v>
      </c>
      <c r="B13" s="21" t="s">
        <v>37</v>
      </c>
      <c r="C13" s="19">
        <v>43869</v>
      </c>
      <c r="D13" s="17" t="s">
        <v>56</v>
      </c>
      <c r="E13" s="17" t="s">
        <v>39</v>
      </c>
      <c r="F13" s="17" t="s">
        <v>40</v>
      </c>
      <c r="G13" s="17" t="s">
        <v>36</v>
      </c>
      <c r="H13" s="17">
        <f ca="1" t="shared" si="0"/>
        <v>24</v>
      </c>
      <c r="I13" s="18">
        <v>30</v>
      </c>
      <c r="J13" s="18">
        <f ca="1" t="shared" si="1"/>
        <v>720</v>
      </c>
      <c r="K13" s="17"/>
      <c r="L13" s="17"/>
    </row>
    <row r="14" ht="30" customHeight="1" spans="1:12">
      <c r="A14" s="17">
        <v>12</v>
      </c>
      <c r="B14" s="21" t="s">
        <v>32</v>
      </c>
      <c r="C14" s="19">
        <v>43868</v>
      </c>
      <c r="D14" s="17" t="s">
        <v>57</v>
      </c>
      <c r="E14" s="17" t="s">
        <v>34</v>
      </c>
      <c r="F14" s="17" t="s">
        <v>35</v>
      </c>
      <c r="G14" s="17" t="s">
        <v>36</v>
      </c>
      <c r="H14" s="17">
        <f ca="1" t="shared" si="0"/>
        <v>46</v>
      </c>
      <c r="I14" s="18">
        <v>30</v>
      </c>
      <c r="J14" s="18">
        <f ca="1" t="shared" si="1"/>
        <v>1380</v>
      </c>
      <c r="K14" s="17"/>
      <c r="L14" s="17"/>
    </row>
    <row r="15" ht="30" customHeight="1" spans="1:12">
      <c r="A15" s="17">
        <v>13</v>
      </c>
      <c r="B15" s="21" t="s">
        <v>28</v>
      </c>
      <c r="C15" s="19">
        <v>43867</v>
      </c>
      <c r="D15" s="17" t="s">
        <v>58</v>
      </c>
      <c r="E15" s="17" t="s">
        <v>30</v>
      </c>
      <c r="F15" s="17" t="s">
        <v>31</v>
      </c>
      <c r="G15" s="17" t="s">
        <v>23</v>
      </c>
      <c r="H15" s="17">
        <f ca="1" t="shared" si="0"/>
        <v>41</v>
      </c>
      <c r="I15" s="18">
        <v>30</v>
      </c>
      <c r="J15" s="18">
        <f ca="1" t="shared" si="1"/>
        <v>1230</v>
      </c>
      <c r="K15" s="17"/>
      <c r="L15" s="17"/>
    </row>
    <row r="16" ht="30" customHeight="1" spans="1:12">
      <c r="A16" s="17">
        <v>14</v>
      </c>
      <c r="B16" s="21" t="s">
        <v>19</v>
      </c>
      <c r="C16" s="19">
        <v>43893</v>
      </c>
      <c r="D16" s="17" t="s">
        <v>59</v>
      </c>
      <c r="E16" s="17" t="s">
        <v>21</v>
      </c>
      <c r="F16" s="17" t="s">
        <v>22</v>
      </c>
      <c r="G16" s="17" t="s">
        <v>23</v>
      </c>
      <c r="H16" s="17">
        <f ca="1" t="shared" si="0"/>
        <v>22</v>
      </c>
      <c r="I16" s="18">
        <f ca="1" t="shared" si="2"/>
        <v>326</v>
      </c>
      <c r="J16" s="18">
        <f ca="1" t="shared" si="1"/>
        <v>7172</v>
      </c>
      <c r="K16" s="17"/>
      <c r="L16" s="17"/>
    </row>
    <row r="17" ht="30" customHeight="1" spans="1:12">
      <c r="A17" s="17">
        <v>15</v>
      </c>
      <c r="B17" s="21" t="s">
        <v>13</v>
      </c>
      <c r="C17" s="19">
        <v>43922</v>
      </c>
      <c r="D17" s="17" t="s">
        <v>60</v>
      </c>
      <c r="E17" s="17" t="s">
        <v>15</v>
      </c>
      <c r="F17" s="17" t="s">
        <v>16</v>
      </c>
      <c r="G17" s="17" t="s">
        <v>17</v>
      </c>
      <c r="H17" s="17">
        <f ca="1" t="shared" si="0"/>
        <v>23</v>
      </c>
      <c r="I17" s="18">
        <f ca="1" t="shared" si="2"/>
        <v>416</v>
      </c>
      <c r="J17" s="18">
        <f ca="1" t="shared" si="1"/>
        <v>9568</v>
      </c>
      <c r="K17" s="17"/>
      <c r="L17" s="17"/>
    </row>
    <row r="18" ht="30" customHeight="1" spans="1:12">
      <c r="A18" s="17">
        <v>16</v>
      </c>
      <c r="B18" s="21" t="s">
        <v>51</v>
      </c>
      <c r="C18" s="19">
        <v>43966</v>
      </c>
      <c r="D18" s="17" t="s">
        <v>61</v>
      </c>
      <c r="E18" s="17" t="s">
        <v>53</v>
      </c>
      <c r="F18" s="17" t="s">
        <v>54</v>
      </c>
      <c r="G18" s="17" t="s">
        <v>50</v>
      </c>
      <c r="H18" s="17">
        <f ca="1" t="shared" si="0"/>
        <v>50</v>
      </c>
      <c r="I18" s="18">
        <f ca="1" t="shared" si="2"/>
        <v>350</v>
      </c>
      <c r="J18" s="18">
        <f ca="1" t="shared" si="1"/>
        <v>17500</v>
      </c>
      <c r="K18" s="17"/>
      <c r="L18" s="17"/>
    </row>
    <row r="19" ht="30" customHeight="1" spans="1:12">
      <c r="A19" s="17">
        <v>17</v>
      </c>
      <c r="B19" s="21" t="s">
        <v>46</v>
      </c>
      <c r="C19" s="19">
        <v>43992</v>
      </c>
      <c r="D19" s="17" t="s">
        <v>62</v>
      </c>
      <c r="E19" s="17" t="s">
        <v>48</v>
      </c>
      <c r="F19" s="17" t="s">
        <v>49</v>
      </c>
      <c r="G19" s="17" t="s">
        <v>50</v>
      </c>
      <c r="H19" s="17">
        <f ca="1" t="shared" si="0"/>
        <v>43</v>
      </c>
      <c r="I19" s="18">
        <f ca="1" t="shared" si="2"/>
        <v>286</v>
      </c>
      <c r="J19" s="18">
        <f ca="1" t="shared" si="1"/>
        <v>12298</v>
      </c>
      <c r="K19" s="17"/>
      <c r="L19" s="17"/>
    </row>
    <row r="20" ht="30" customHeight="1" spans="1:12">
      <c r="A20" s="17">
        <v>18</v>
      </c>
      <c r="B20" s="21" t="s">
        <v>37</v>
      </c>
      <c r="C20" s="19">
        <v>44020</v>
      </c>
      <c r="D20" s="17" t="s">
        <v>63</v>
      </c>
      <c r="E20" s="17" t="s">
        <v>39</v>
      </c>
      <c r="F20" s="17" t="s">
        <v>40</v>
      </c>
      <c r="G20" s="17" t="s">
        <v>36</v>
      </c>
      <c r="H20" s="17">
        <f ca="1" t="shared" si="0"/>
        <v>29</v>
      </c>
      <c r="I20" s="18">
        <f ca="1" t="shared" si="2"/>
        <v>326</v>
      </c>
      <c r="J20" s="18">
        <f ca="1" t="shared" si="1"/>
        <v>9454</v>
      </c>
      <c r="K20" s="17"/>
      <c r="L20" s="17"/>
    </row>
    <row r="21" ht="30" customHeight="1" spans="1:12">
      <c r="A21" s="17">
        <v>19</v>
      </c>
      <c r="B21" s="21" t="s">
        <v>51</v>
      </c>
      <c r="C21" s="19">
        <v>44058</v>
      </c>
      <c r="D21" s="17" t="s">
        <v>64</v>
      </c>
      <c r="E21" s="17" t="s">
        <v>53</v>
      </c>
      <c r="F21" s="17" t="s">
        <v>54</v>
      </c>
      <c r="G21" s="17" t="s">
        <v>50</v>
      </c>
      <c r="H21" s="17">
        <f ca="1" t="shared" si="0"/>
        <v>22</v>
      </c>
      <c r="I21" s="18">
        <f ca="1" t="shared" si="2"/>
        <v>240</v>
      </c>
      <c r="J21" s="18">
        <f ca="1" t="shared" si="1"/>
        <v>5280</v>
      </c>
      <c r="K21" s="17"/>
      <c r="L21" s="17"/>
    </row>
    <row r="22" ht="30" customHeight="1" spans="1:12">
      <c r="A22" s="17">
        <v>20</v>
      </c>
      <c r="B22" s="21" t="s">
        <v>19</v>
      </c>
      <c r="C22" s="19">
        <v>44077</v>
      </c>
      <c r="D22" s="17" t="s">
        <v>65</v>
      </c>
      <c r="E22" s="17" t="s">
        <v>21</v>
      </c>
      <c r="F22" s="17" t="s">
        <v>22</v>
      </c>
      <c r="G22" s="17" t="s">
        <v>23</v>
      </c>
      <c r="H22" s="17">
        <f ca="1" t="shared" si="0"/>
        <v>38</v>
      </c>
      <c r="I22" s="18">
        <f ca="1" t="shared" si="2"/>
        <v>227</v>
      </c>
      <c r="J22" s="18">
        <f ca="1" t="shared" si="1"/>
        <v>8626</v>
      </c>
      <c r="K22" s="17"/>
      <c r="L22" s="17"/>
    </row>
    <row r="23" ht="30" customHeight="1"/>
  </sheetData>
  <mergeCells count="1">
    <mergeCell ref="A1:L1"/>
  </mergeCells>
  <conditionalFormatting sqref="J$1:J$1048576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{1d8539a6-644d-459d-b739-192f4f8d8b8b}</x14:id>
        </ext>
      </extLst>
    </cfRule>
  </conditionalFormatting>
  <pageMargins left="0.7" right="0.7" top="0.75" bottom="0.75" header="0.3" footer="0.3"/>
  <pageSetup paperSize="9" orientation="portrait"/>
  <headerFooter>
    <oddHeader>&amp;C&amp;K00+000莫恩达制作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d8539a6-644d-459d-b739-192f4f8d8b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J$1:J$1048576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N22"/>
  <sheetViews>
    <sheetView showGridLines="0" workbookViewId="0">
      <selection activeCell="P10" sqref="P10"/>
    </sheetView>
  </sheetViews>
  <sheetFormatPr defaultColWidth="9" defaultRowHeight="15.6"/>
  <cols>
    <col min="1" max="1" width="7.25" style="1" customWidth="1"/>
    <col min="2" max="2" width="30.25" style="1" customWidth="1"/>
    <col min="3" max="3" width="11.6296296296296" style="1" customWidth="1"/>
    <col min="4" max="4" width="10.1296296296296" style="1" customWidth="1"/>
    <col min="5" max="5" width="12.25" style="1" customWidth="1"/>
    <col min="6" max="6" width="20.8796296296296" style="1" customWidth="1"/>
    <col min="7" max="7" width="7.75" style="1" customWidth="1"/>
    <col min="8" max="8" width="8" style="1" customWidth="1"/>
    <col min="9" max="9" width="9.62962962962963" style="1" customWidth="1"/>
    <col min="10" max="10" width="12.6296296296296" style="1" customWidth="1"/>
    <col min="11" max="12" width="10.75" style="1" customWidth="1"/>
    <col min="13" max="16384" width="9" style="1"/>
  </cols>
  <sheetData>
    <row r="1" ht="49.5" customHeight="1" spans="1:14">
      <c r="A1" s="13" t="s">
        <v>66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ht="30" customHeight="1" spans="1:14">
      <c r="A2" s="15" t="s">
        <v>1</v>
      </c>
      <c r="B2" s="15" t="s">
        <v>67</v>
      </c>
      <c r="C2" s="15" t="s">
        <v>68</v>
      </c>
      <c r="D2" s="15" t="s">
        <v>69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16" t="s">
        <v>70</v>
      </c>
      <c r="L2" s="16" t="s">
        <v>71</v>
      </c>
      <c r="M2" s="15" t="s">
        <v>72</v>
      </c>
      <c r="N2" s="15" t="s">
        <v>12</v>
      </c>
    </row>
    <row r="3" ht="25.5" customHeight="1" spans="1:14">
      <c r="A3" s="17">
        <v>1</v>
      </c>
      <c r="B3" s="17" t="s">
        <v>73</v>
      </c>
      <c r="C3" s="19">
        <v>43835</v>
      </c>
      <c r="D3" s="17" t="s">
        <v>74</v>
      </c>
      <c r="E3" s="17" t="s">
        <v>15</v>
      </c>
      <c r="F3" s="17" t="s">
        <v>16</v>
      </c>
      <c r="G3" s="17" t="s">
        <v>17</v>
      </c>
      <c r="H3" s="17">
        <f ca="1">RANDBETWEEN(20,50)</f>
        <v>43</v>
      </c>
      <c r="I3" s="18">
        <f ca="1">RANDBETWEEN(100,500)</f>
        <v>199</v>
      </c>
      <c r="J3" s="18">
        <f ca="1">I3*H3</f>
        <v>8557</v>
      </c>
      <c r="K3" s="20">
        <v>0.1</v>
      </c>
      <c r="L3" s="18">
        <f ca="1">J3*K3</f>
        <v>855.7</v>
      </c>
      <c r="M3" s="17" t="s">
        <v>18</v>
      </c>
      <c r="N3" s="17"/>
    </row>
    <row r="4" ht="25.5" customHeight="1" spans="1:14">
      <c r="A4" s="17">
        <v>2</v>
      </c>
      <c r="B4" s="17" t="s">
        <v>75</v>
      </c>
      <c r="C4" s="19">
        <v>43836</v>
      </c>
      <c r="D4" s="17" t="s">
        <v>76</v>
      </c>
      <c r="E4" s="17" t="s">
        <v>21</v>
      </c>
      <c r="F4" s="17" t="s">
        <v>22</v>
      </c>
      <c r="G4" s="17" t="s">
        <v>23</v>
      </c>
      <c r="H4" s="17">
        <f ca="1" t="shared" ref="H4:H22" si="0">RANDBETWEEN(20,50)</f>
        <v>24</v>
      </c>
      <c r="I4" s="18">
        <f ca="1" t="shared" ref="I4:I22" si="1">RANDBETWEEN(100,500)</f>
        <v>499</v>
      </c>
      <c r="J4" s="18">
        <f ca="1" t="shared" ref="J4:J22" si="2">I4*H4</f>
        <v>11976</v>
      </c>
      <c r="K4" s="20">
        <v>0.1</v>
      </c>
      <c r="L4" s="18">
        <f ca="1" t="shared" ref="L4:L22" si="3">J4*K4</f>
        <v>1197.6</v>
      </c>
      <c r="M4" s="17" t="s">
        <v>18</v>
      </c>
      <c r="N4" s="17"/>
    </row>
    <row r="5" ht="25.5" customHeight="1" spans="1:14">
      <c r="A5" s="17">
        <v>3</v>
      </c>
      <c r="B5" s="17" t="s">
        <v>75</v>
      </c>
      <c r="C5" s="19">
        <v>43837</v>
      </c>
      <c r="D5" s="17" t="s">
        <v>77</v>
      </c>
      <c r="E5" s="17" t="s">
        <v>26</v>
      </c>
      <c r="F5" s="17" t="s">
        <v>27</v>
      </c>
      <c r="G5" s="17" t="s">
        <v>17</v>
      </c>
      <c r="H5" s="17">
        <f ca="1" t="shared" si="0"/>
        <v>44</v>
      </c>
      <c r="I5" s="18">
        <f ca="1" t="shared" si="1"/>
        <v>361</v>
      </c>
      <c r="J5" s="18">
        <f ca="1" t="shared" si="2"/>
        <v>15884</v>
      </c>
      <c r="K5" s="20">
        <v>0.1</v>
      </c>
      <c r="L5" s="18">
        <f ca="1" t="shared" si="3"/>
        <v>1588.4</v>
      </c>
      <c r="M5" s="17" t="s">
        <v>18</v>
      </c>
      <c r="N5" s="17"/>
    </row>
    <row r="6" ht="25.5" customHeight="1" spans="1:14">
      <c r="A6" s="17">
        <v>4</v>
      </c>
      <c r="B6" s="17" t="s">
        <v>75</v>
      </c>
      <c r="C6" s="19">
        <v>43869</v>
      </c>
      <c r="D6" s="17" t="s">
        <v>78</v>
      </c>
      <c r="E6" s="17" t="s">
        <v>30</v>
      </c>
      <c r="F6" s="17" t="s">
        <v>31</v>
      </c>
      <c r="G6" s="17" t="s">
        <v>23</v>
      </c>
      <c r="H6" s="17">
        <f ca="1" t="shared" si="0"/>
        <v>24</v>
      </c>
      <c r="I6" s="18">
        <v>10</v>
      </c>
      <c r="J6" s="18">
        <f ca="1" t="shared" si="2"/>
        <v>240</v>
      </c>
      <c r="K6" s="20">
        <v>0.1</v>
      </c>
      <c r="L6" s="18">
        <f ca="1" t="shared" si="3"/>
        <v>24</v>
      </c>
      <c r="M6" s="17"/>
      <c r="N6" s="17"/>
    </row>
    <row r="7" ht="25.5" customHeight="1" spans="1:14">
      <c r="A7" s="17">
        <v>5</v>
      </c>
      <c r="B7" s="17" t="s">
        <v>75</v>
      </c>
      <c r="C7" s="19">
        <v>43870</v>
      </c>
      <c r="D7" s="17" t="s">
        <v>79</v>
      </c>
      <c r="E7" s="17" t="s">
        <v>34</v>
      </c>
      <c r="F7" s="17" t="s">
        <v>35</v>
      </c>
      <c r="G7" s="17" t="s">
        <v>36</v>
      </c>
      <c r="H7" s="17">
        <f ca="1" t="shared" si="0"/>
        <v>27</v>
      </c>
      <c r="I7" s="18">
        <v>10</v>
      </c>
      <c r="J7" s="18">
        <f ca="1" t="shared" si="2"/>
        <v>270</v>
      </c>
      <c r="K7" s="20">
        <v>0.1</v>
      </c>
      <c r="L7" s="18">
        <f ca="1" t="shared" si="3"/>
        <v>27</v>
      </c>
      <c r="M7" s="17"/>
      <c r="N7" s="17"/>
    </row>
    <row r="8" ht="25.5" customHeight="1" spans="1:14">
      <c r="A8" s="17">
        <v>6</v>
      </c>
      <c r="B8" s="17" t="s">
        <v>80</v>
      </c>
      <c r="C8" s="19">
        <v>43871</v>
      </c>
      <c r="D8" s="17" t="s">
        <v>81</v>
      </c>
      <c r="E8" s="17" t="s">
        <v>39</v>
      </c>
      <c r="F8" s="17" t="s">
        <v>40</v>
      </c>
      <c r="G8" s="17" t="s">
        <v>36</v>
      </c>
      <c r="H8" s="17">
        <f ca="1" t="shared" si="0"/>
        <v>40</v>
      </c>
      <c r="I8" s="18">
        <v>10</v>
      </c>
      <c r="J8" s="18">
        <f ca="1" t="shared" si="2"/>
        <v>400</v>
      </c>
      <c r="K8" s="20">
        <v>0.1</v>
      </c>
      <c r="L8" s="18">
        <f ca="1" t="shared" si="3"/>
        <v>40</v>
      </c>
      <c r="M8" s="17"/>
      <c r="N8" s="17"/>
    </row>
    <row r="9" ht="25.5" customHeight="1" spans="1:14">
      <c r="A9" s="17">
        <v>7</v>
      </c>
      <c r="B9" s="17" t="s">
        <v>82</v>
      </c>
      <c r="C9" s="19">
        <v>43872</v>
      </c>
      <c r="D9" s="17" t="s">
        <v>83</v>
      </c>
      <c r="E9" s="17" t="s">
        <v>43</v>
      </c>
      <c r="F9" s="17" t="s">
        <v>44</v>
      </c>
      <c r="G9" s="17" t="s">
        <v>45</v>
      </c>
      <c r="H9" s="17">
        <f ca="1" t="shared" si="0"/>
        <v>27</v>
      </c>
      <c r="I9" s="18">
        <v>10</v>
      </c>
      <c r="J9" s="18">
        <f ca="1" t="shared" si="2"/>
        <v>270</v>
      </c>
      <c r="K9" s="20">
        <v>0.1</v>
      </c>
      <c r="L9" s="18">
        <f ca="1" t="shared" si="3"/>
        <v>27</v>
      </c>
      <c r="M9" s="17"/>
      <c r="N9" s="17"/>
    </row>
    <row r="10" ht="25.5" customHeight="1" spans="1:14">
      <c r="A10" s="17">
        <v>8</v>
      </c>
      <c r="B10" s="17" t="s">
        <v>84</v>
      </c>
      <c r="C10" s="19">
        <v>43873</v>
      </c>
      <c r="D10" s="17" t="s">
        <v>85</v>
      </c>
      <c r="E10" s="17" t="s">
        <v>48</v>
      </c>
      <c r="F10" s="17" t="s">
        <v>49</v>
      </c>
      <c r="G10" s="17" t="s">
        <v>50</v>
      </c>
      <c r="H10" s="17">
        <f ca="1" t="shared" si="0"/>
        <v>36</v>
      </c>
      <c r="I10" s="18">
        <v>10</v>
      </c>
      <c r="J10" s="18">
        <f ca="1" t="shared" si="2"/>
        <v>360</v>
      </c>
      <c r="K10" s="20">
        <v>0.1</v>
      </c>
      <c r="L10" s="18">
        <f ca="1" t="shared" si="3"/>
        <v>36</v>
      </c>
      <c r="M10" s="17"/>
      <c r="N10" s="17"/>
    </row>
    <row r="11" ht="25.5" customHeight="1" spans="1:14">
      <c r="A11" s="17">
        <v>9</v>
      </c>
      <c r="B11" s="17" t="s">
        <v>86</v>
      </c>
      <c r="C11" s="19">
        <v>43874</v>
      </c>
      <c r="D11" s="17" t="s">
        <v>87</v>
      </c>
      <c r="E11" s="17" t="s">
        <v>53</v>
      </c>
      <c r="F11" s="17" t="s">
        <v>54</v>
      </c>
      <c r="G11" s="17" t="s">
        <v>50</v>
      </c>
      <c r="H11" s="17">
        <f ca="1" t="shared" si="0"/>
        <v>25</v>
      </c>
      <c r="I11" s="18">
        <v>10</v>
      </c>
      <c r="J11" s="18">
        <f ca="1" t="shared" si="2"/>
        <v>250</v>
      </c>
      <c r="K11" s="20">
        <v>0.1</v>
      </c>
      <c r="L11" s="18">
        <f ca="1" t="shared" si="3"/>
        <v>25</v>
      </c>
      <c r="M11" s="17"/>
      <c r="N11" s="17"/>
    </row>
    <row r="12" ht="25.5" customHeight="1" spans="1:14">
      <c r="A12" s="17">
        <v>10</v>
      </c>
      <c r="B12" s="17" t="s">
        <v>88</v>
      </c>
      <c r="C12" s="19">
        <v>43866</v>
      </c>
      <c r="D12" s="17" t="s">
        <v>89</v>
      </c>
      <c r="E12" s="17" t="s">
        <v>48</v>
      </c>
      <c r="F12" s="17" t="s">
        <v>49</v>
      </c>
      <c r="G12" s="17" t="s">
        <v>50</v>
      </c>
      <c r="H12" s="17">
        <f ca="1" t="shared" si="0"/>
        <v>23</v>
      </c>
      <c r="I12" s="18">
        <v>10</v>
      </c>
      <c r="J12" s="18">
        <f ca="1" t="shared" si="2"/>
        <v>230</v>
      </c>
      <c r="K12" s="20">
        <v>0.1</v>
      </c>
      <c r="L12" s="18">
        <f ca="1" t="shared" si="3"/>
        <v>23</v>
      </c>
      <c r="M12" s="17"/>
      <c r="N12" s="17"/>
    </row>
    <row r="13" ht="25.5" customHeight="1" spans="1:14">
      <c r="A13" s="17">
        <v>11</v>
      </c>
      <c r="B13" s="17" t="s">
        <v>90</v>
      </c>
      <c r="C13" s="19">
        <v>43867</v>
      </c>
      <c r="D13" s="17" t="s">
        <v>91</v>
      </c>
      <c r="E13" s="17" t="s">
        <v>39</v>
      </c>
      <c r="F13" s="17" t="s">
        <v>40</v>
      </c>
      <c r="G13" s="17" t="s">
        <v>36</v>
      </c>
      <c r="H13" s="17">
        <f ca="1" t="shared" si="0"/>
        <v>21</v>
      </c>
      <c r="I13" s="18">
        <v>10</v>
      </c>
      <c r="J13" s="18">
        <f ca="1" t="shared" si="2"/>
        <v>210</v>
      </c>
      <c r="K13" s="20">
        <v>0.1</v>
      </c>
      <c r="L13" s="18">
        <f ca="1" t="shared" si="3"/>
        <v>21</v>
      </c>
      <c r="M13" s="17"/>
      <c r="N13" s="17"/>
    </row>
    <row r="14" ht="25.5" customHeight="1" spans="1:14">
      <c r="A14" s="17">
        <v>12</v>
      </c>
      <c r="B14" s="17" t="s">
        <v>88</v>
      </c>
      <c r="C14" s="19">
        <v>43868</v>
      </c>
      <c r="D14" s="17" t="s">
        <v>92</v>
      </c>
      <c r="E14" s="17" t="s">
        <v>34</v>
      </c>
      <c r="F14" s="17" t="s">
        <v>35</v>
      </c>
      <c r="G14" s="17" t="s">
        <v>36</v>
      </c>
      <c r="H14" s="17">
        <f ca="1" t="shared" si="0"/>
        <v>50</v>
      </c>
      <c r="I14" s="18">
        <v>10</v>
      </c>
      <c r="J14" s="18">
        <f ca="1" t="shared" si="2"/>
        <v>500</v>
      </c>
      <c r="K14" s="20">
        <v>0.1</v>
      </c>
      <c r="L14" s="18">
        <f ca="1" t="shared" si="3"/>
        <v>50</v>
      </c>
      <c r="M14" s="17"/>
      <c r="N14" s="17"/>
    </row>
    <row r="15" ht="25.5" customHeight="1" spans="1:14">
      <c r="A15" s="17">
        <v>13</v>
      </c>
      <c r="B15" s="17" t="s">
        <v>93</v>
      </c>
      <c r="C15" s="19">
        <v>43869</v>
      </c>
      <c r="D15" s="17" t="s">
        <v>94</v>
      </c>
      <c r="E15" s="17" t="s">
        <v>30</v>
      </c>
      <c r="F15" s="17" t="s">
        <v>31</v>
      </c>
      <c r="G15" s="17" t="s">
        <v>23</v>
      </c>
      <c r="H15" s="17">
        <f ca="1" t="shared" si="0"/>
        <v>40</v>
      </c>
      <c r="I15" s="18">
        <v>10</v>
      </c>
      <c r="J15" s="18">
        <f ca="1" t="shared" si="2"/>
        <v>400</v>
      </c>
      <c r="K15" s="20">
        <v>0.1</v>
      </c>
      <c r="L15" s="18">
        <f ca="1" t="shared" si="3"/>
        <v>40</v>
      </c>
      <c r="M15" s="17"/>
      <c r="N15" s="17"/>
    </row>
    <row r="16" ht="25.5" customHeight="1" spans="1:14">
      <c r="A16" s="17">
        <v>14</v>
      </c>
      <c r="B16" s="17" t="s">
        <v>90</v>
      </c>
      <c r="C16" s="19">
        <v>43899</v>
      </c>
      <c r="D16" s="17" t="s">
        <v>95</v>
      </c>
      <c r="E16" s="17" t="s">
        <v>21</v>
      </c>
      <c r="F16" s="17" t="s">
        <v>22</v>
      </c>
      <c r="G16" s="17" t="s">
        <v>23</v>
      </c>
      <c r="H16" s="17">
        <f ca="1" t="shared" si="0"/>
        <v>50</v>
      </c>
      <c r="I16" s="18">
        <f ca="1" t="shared" si="1"/>
        <v>210</v>
      </c>
      <c r="J16" s="18">
        <f ca="1" t="shared" si="2"/>
        <v>10500</v>
      </c>
      <c r="K16" s="20">
        <v>0.1</v>
      </c>
      <c r="L16" s="18">
        <f ca="1" t="shared" si="3"/>
        <v>1050</v>
      </c>
      <c r="M16" s="17"/>
      <c r="N16" s="17"/>
    </row>
    <row r="17" ht="25.5" customHeight="1" spans="1:14">
      <c r="A17" s="17">
        <v>15</v>
      </c>
      <c r="B17" s="17" t="s">
        <v>88</v>
      </c>
      <c r="C17" s="19">
        <v>43931</v>
      </c>
      <c r="D17" s="17" t="s">
        <v>96</v>
      </c>
      <c r="E17" s="17" t="s">
        <v>15</v>
      </c>
      <c r="F17" s="17" t="s">
        <v>16</v>
      </c>
      <c r="G17" s="17" t="s">
        <v>17</v>
      </c>
      <c r="H17" s="17">
        <f ca="1" t="shared" si="0"/>
        <v>41</v>
      </c>
      <c r="I17" s="18">
        <f ca="1" t="shared" si="1"/>
        <v>373</v>
      </c>
      <c r="J17" s="18">
        <f ca="1" t="shared" si="2"/>
        <v>15293</v>
      </c>
      <c r="K17" s="20">
        <v>0.1</v>
      </c>
      <c r="L17" s="18">
        <f ca="1" t="shared" si="3"/>
        <v>1529.3</v>
      </c>
      <c r="M17" s="17"/>
      <c r="N17" s="17"/>
    </row>
    <row r="18" ht="25.5" customHeight="1" spans="1:14">
      <c r="A18" s="17">
        <v>16</v>
      </c>
      <c r="B18" s="17" t="s">
        <v>84</v>
      </c>
      <c r="C18" s="19">
        <v>43962</v>
      </c>
      <c r="D18" s="17" t="s">
        <v>97</v>
      </c>
      <c r="E18" s="17" t="s">
        <v>53</v>
      </c>
      <c r="F18" s="17" t="s">
        <v>54</v>
      </c>
      <c r="G18" s="17" t="s">
        <v>50</v>
      </c>
      <c r="H18" s="17">
        <f ca="1" t="shared" si="0"/>
        <v>25</v>
      </c>
      <c r="I18" s="18">
        <f ca="1" t="shared" si="1"/>
        <v>125</v>
      </c>
      <c r="J18" s="18">
        <f ca="1" t="shared" si="2"/>
        <v>3125</v>
      </c>
      <c r="K18" s="20">
        <v>0.1</v>
      </c>
      <c r="L18" s="18">
        <f ca="1" t="shared" si="3"/>
        <v>312.5</v>
      </c>
      <c r="M18" s="17"/>
      <c r="N18" s="17"/>
    </row>
    <row r="19" ht="25.5" customHeight="1" spans="1:14">
      <c r="A19" s="17">
        <v>17</v>
      </c>
      <c r="B19" s="17" t="s">
        <v>80</v>
      </c>
      <c r="C19" s="19">
        <v>43994</v>
      </c>
      <c r="D19" s="17" t="s">
        <v>98</v>
      </c>
      <c r="E19" s="17" t="s">
        <v>48</v>
      </c>
      <c r="F19" s="17" t="s">
        <v>49</v>
      </c>
      <c r="G19" s="17" t="s">
        <v>50</v>
      </c>
      <c r="H19" s="17">
        <f ca="1" t="shared" si="0"/>
        <v>45</v>
      </c>
      <c r="I19" s="18">
        <f ca="1" t="shared" si="1"/>
        <v>308</v>
      </c>
      <c r="J19" s="18">
        <f ca="1" t="shared" si="2"/>
        <v>13860</v>
      </c>
      <c r="K19" s="20">
        <v>0.1</v>
      </c>
      <c r="L19" s="18">
        <f ca="1" t="shared" si="3"/>
        <v>1386</v>
      </c>
      <c r="M19" s="17"/>
      <c r="N19" s="17"/>
    </row>
    <row r="20" ht="25.5" customHeight="1" spans="1:14">
      <c r="A20" s="17">
        <v>18</v>
      </c>
      <c r="B20" s="17" t="s">
        <v>75</v>
      </c>
      <c r="C20" s="19">
        <v>44025</v>
      </c>
      <c r="D20" s="17" t="s">
        <v>99</v>
      </c>
      <c r="E20" s="17" t="s">
        <v>39</v>
      </c>
      <c r="F20" s="17" t="s">
        <v>40</v>
      </c>
      <c r="G20" s="17" t="s">
        <v>36</v>
      </c>
      <c r="H20" s="17">
        <f ca="1" t="shared" si="0"/>
        <v>27</v>
      </c>
      <c r="I20" s="18">
        <f ca="1" t="shared" si="1"/>
        <v>485</v>
      </c>
      <c r="J20" s="18">
        <f ca="1" t="shared" si="2"/>
        <v>13095</v>
      </c>
      <c r="K20" s="20">
        <v>0.1</v>
      </c>
      <c r="L20" s="18">
        <f ca="1" t="shared" si="3"/>
        <v>1309.5</v>
      </c>
      <c r="M20" s="17"/>
      <c r="N20" s="17"/>
    </row>
    <row r="21" ht="25.5" customHeight="1" spans="1:14">
      <c r="A21" s="17">
        <v>19</v>
      </c>
      <c r="B21" s="17" t="s">
        <v>75</v>
      </c>
      <c r="C21" s="19">
        <v>44056</v>
      </c>
      <c r="D21" s="17" t="s">
        <v>100</v>
      </c>
      <c r="E21" s="17" t="s">
        <v>53</v>
      </c>
      <c r="F21" s="17" t="s">
        <v>54</v>
      </c>
      <c r="G21" s="17" t="s">
        <v>50</v>
      </c>
      <c r="H21" s="17">
        <f ca="1" t="shared" si="0"/>
        <v>20</v>
      </c>
      <c r="I21" s="18">
        <f ca="1" t="shared" si="1"/>
        <v>279</v>
      </c>
      <c r="J21" s="18">
        <f ca="1" t="shared" si="2"/>
        <v>5580</v>
      </c>
      <c r="K21" s="20">
        <v>0.1</v>
      </c>
      <c r="L21" s="18">
        <f ca="1" t="shared" si="3"/>
        <v>558</v>
      </c>
      <c r="M21" s="17"/>
      <c r="N21" s="17"/>
    </row>
    <row r="22" ht="25.5" customHeight="1" spans="1:14">
      <c r="A22" s="17">
        <v>20</v>
      </c>
      <c r="B22" s="17" t="s">
        <v>73</v>
      </c>
      <c r="C22" s="19">
        <v>44087</v>
      </c>
      <c r="D22" s="17" t="s">
        <v>101</v>
      </c>
      <c r="E22" s="17" t="s">
        <v>21</v>
      </c>
      <c r="F22" s="17" t="s">
        <v>22</v>
      </c>
      <c r="G22" s="17" t="s">
        <v>23</v>
      </c>
      <c r="H22" s="17">
        <f ca="1" t="shared" si="0"/>
        <v>24</v>
      </c>
      <c r="I22" s="18">
        <f ca="1" t="shared" si="1"/>
        <v>107</v>
      </c>
      <c r="J22" s="18">
        <f ca="1" t="shared" si="2"/>
        <v>2568</v>
      </c>
      <c r="K22" s="20">
        <v>0.1</v>
      </c>
      <c r="L22" s="18">
        <f ca="1" t="shared" si="3"/>
        <v>256.8</v>
      </c>
      <c r="M22" s="17"/>
      <c r="N22" s="17"/>
    </row>
  </sheetData>
  <mergeCells count="1">
    <mergeCell ref="A1:N1"/>
  </mergeCells>
  <pageMargins left="0.7" right="0.7" top="0.75" bottom="0.75" header="0.3" footer="0.3"/>
  <pageSetup paperSize="9" orientation="portrait"/>
  <headerFooter>
    <oddHeader>&amp;C&amp;K00+000莫恩达制作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L23"/>
  <sheetViews>
    <sheetView showGridLines="0" workbookViewId="0">
      <selection activeCell="L6" sqref="L6"/>
    </sheetView>
  </sheetViews>
  <sheetFormatPr defaultColWidth="9" defaultRowHeight="14.4"/>
  <cols>
    <col min="1" max="1" width="7.87962962962963" customWidth="1"/>
    <col min="2" max="2" width="14.6296296296296" customWidth="1"/>
    <col min="3" max="3" width="20.8796296296296" customWidth="1"/>
    <col min="4" max="9" width="11.6296296296296" customWidth="1"/>
    <col min="10" max="10" width="14.8796296296296" customWidth="1"/>
    <col min="11" max="11" width="12.25" customWidth="1"/>
  </cols>
  <sheetData>
    <row r="1" ht="45.75" customHeight="1" spans="1:11">
      <c r="A1" s="13" t="s">
        <v>102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ht="18" customHeight="1" spans="1:12">
      <c r="A2" s="14" t="s">
        <v>1</v>
      </c>
      <c r="B2" s="14" t="s">
        <v>5</v>
      </c>
      <c r="C2" s="14" t="s">
        <v>6</v>
      </c>
      <c r="D2" s="14" t="s">
        <v>7</v>
      </c>
      <c r="E2" s="14" t="s">
        <v>103</v>
      </c>
      <c r="F2" s="14"/>
      <c r="G2" s="14" t="s">
        <v>104</v>
      </c>
      <c r="H2" s="14"/>
      <c r="I2" s="14" t="s">
        <v>105</v>
      </c>
      <c r="J2" s="14"/>
      <c r="K2" s="14" t="s">
        <v>106</v>
      </c>
      <c r="L2" s="14" t="s">
        <v>12</v>
      </c>
    </row>
    <row r="3" ht="18" customHeight="1" spans="1:12">
      <c r="A3" s="15"/>
      <c r="B3" s="15"/>
      <c r="C3" s="15"/>
      <c r="D3" s="15"/>
      <c r="E3" s="16" t="s">
        <v>8</v>
      </c>
      <c r="F3" s="16" t="s">
        <v>9</v>
      </c>
      <c r="G3" s="16" t="s">
        <v>8</v>
      </c>
      <c r="H3" s="16" t="s">
        <v>9</v>
      </c>
      <c r="I3" s="16" t="s">
        <v>8</v>
      </c>
      <c r="J3" s="16" t="s">
        <v>107</v>
      </c>
      <c r="K3" s="15"/>
      <c r="L3" s="15"/>
    </row>
    <row r="4" ht="27" customHeight="1" spans="1:11">
      <c r="A4" s="17">
        <v>1</v>
      </c>
      <c r="B4" s="17" t="s">
        <v>15</v>
      </c>
      <c r="C4" s="17" t="s">
        <v>16</v>
      </c>
      <c r="D4" s="17" t="s">
        <v>17</v>
      </c>
      <c r="E4" s="17">
        <f ca="1">SUMIF(采购入库!E:L,库存汇总!B4,采购入库!H:H)</f>
        <v>65</v>
      </c>
      <c r="F4" s="18">
        <f ca="1">SUMIF(采购入库!E:L,库存汇总!B4,采购入库!I:I)</f>
        <v>548</v>
      </c>
      <c r="G4" s="17">
        <f ca="1">SUMIF(销售出库!E:N,库存汇总!B4,销售出库!H:H)</f>
        <v>84</v>
      </c>
      <c r="H4" s="18">
        <f ca="1">SUMIF(销售出库!E:N,库存汇总!B4,销售出库!I:I)</f>
        <v>572</v>
      </c>
      <c r="I4" s="17">
        <f ca="1">E4-G4</f>
        <v>-19</v>
      </c>
      <c r="J4" s="18">
        <f ca="1">E4*F4-G4*H4</f>
        <v>-12428</v>
      </c>
      <c r="K4" s="17" t="s">
        <v>18</v>
      </c>
    </row>
    <row r="5" ht="27" customHeight="1" spans="1:11">
      <c r="A5" s="17">
        <v>2</v>
      </c>
      <c r="B5" s="17" t="s">
        <v>21</v>
      </c>
      <c r="C5" s="17" t="s">
        <v>22</v>
      </c>
      <c r="D5" s="17" t="s">
        <v>23</v>
      </c>
      <c r="E5" s="17">
        <f ca="1">SUMIF(采购入库!E:L,库存汇总!B5,采购入库!H:H)</f>
        <v>100</v>
      </c>
      <c r="F5" s="18">
        <f ca="1">SUMIF(采购入库!E:L,库存汇总!B5,采购入库!I:I)</f>
        <v>673</v>
      </c>
      <c r="G5" s="17">
        <f ca="1">SUMIF(销售出库!E:N,库存汇总!B5,销售出库!H:H)</f>
        <v>98</v>
      </c>
      <c r="H5" s="18">
        <f ca="1">SUMIF(销售出库!E:N,库存汇总!B5,销售出库!I:I)</f>
        <v>816</v>
      </c>
      <c r="I5" s="17">
        <f ca="1" t="shared" ref="I5:I23" si="0">E5-G5</f>
        <v>2</v>
      </c>
      <c r="J5" s="18">
        <f ca="1" t="shared" ref="J5:J23" si="1">E5*F5-G5*H5</f>
        <v>-12668</v>
      </c>
      <c r="K5" s="17" t="s">
        <v>18</v>
      </c>
    </row>
    <row r="6" ht="27" customHeight="1" spans="1:11">
      <c r="A6" s="17">
        <v>3</v>
      </c>
      <c r="B6" s="17" t="s">
        <v>26</v>
      </c>
      <c r="C6" s="17" t="s">
        <v>27</v>
      </c>
      <c r="D6" s="17" t="s">
        <v>17</v>
      </c>
      <c r="E6" s="17">
        <f ca="1">SUMIF(采购入库!E:L,库存汇总!B6,采购入库!H:H)</f>
        <v>28</v>
      </c>
      <c r="F6" s="18">
        <f ca="1">SUMIF(采购入库!E:L,库存汇总!B6,采购入库!I:I)</f>
        <v>439</v>
      </c>
      <c r="G6" s="17">
        <f ca="1">SUMIF(销售出库!E:N,库存汇总!B6,销售出库!H:H)</f>
        <v>44</v>
      </c>
      <c r="H6" s="18">
        <f ca="1">SUMIF(销售出库!E:N,库存汇总!B6,销售出库!I:I)</f>
        <v>361</v>
      </c>
      <c r="I6" s="17">
        <f ca="1" t="shared" si="0"/>
        <v>-16</v>
      </c>
      <c r="J6" s="18">
        <f ca="1" t="shared" si="1"/>
        <v>-3592</v>
      </c>
      <c r="K6" s="17"/>
    </row>
    <row r="7" ht="27" customHeight="1" spans="1:11">
      <c r="A7" s="17">
        <v>4</v>
      </c>
      <c r="B7" s="17" t="s">
        <v>30</v>
      </c>
      <c r="C7" s="17" t="s">
        <v>31</v>
      </c>
      <c r="D7" s="17" t="s">
        <v>23</v>
      </c>
      <c r="E7" s="17">
        <f ca="1">SUMIF(采购入库!E:L,库存汇总!B7,采购入库!H:H)</f>
        <v>79</v>
      </c>
      <c r="F7" s="18">
        <f ca="1">SUMIF(采购入库!E:L,库存汇总!B7,采购入库!I:I)</f>
        <v>60</v>
      </c>
      <c r="G7" s="17">
        <f ca="1">SUMIF(销售出库!E:N,库存汇总!B7,销售出库!H:H)</f>
        <v>64</v>
      </c>
      <c r="H7" s="18">
        <f ca="1">SUMIF(销售出库!E:N,库存汇总!B7,销售出库!I:I)</f>
        <v>20</v>
      </c>
      <c r="I7" s="17">
        <f ca="1" t="shared" si="0"/>
        <v>15</v>
      </c>
      <c r="J7" s="18">
        <f ca="1" t="shared" si="1"/>
        <v>3460</v>
      </c>
      <c r="K7" s="17"/>
    </row>
    <row r="8" ht="27" customHeight="1" spans="1:11">
      <c r="A8" s="17">
        <v>5</v>
      </c>
      <c r="B8" s="17" t="s">
        <v>34</v>
      </c>
      <c r="C8" s="17" t="s">
        <v>35</v>
      </c>
      <c r="D8" s="17" t="s">
        <v>36</v>
      </c>
      <c r="E8" s="17">
        <f ca="1">SUMIF(采购入库!E:L,库存汇总!B8,采购入库!H:H)</f>
        <v>92</v>
      </c>
      <c r="F8" s="18">
        <f ca="1">SUMIF(采购入库!E:L,库存汇总!B8,采购入库!I:I)</f>
        <v>60</v>
      </c>
      <c r="G8" s="17">
        <f ca="1">SUMIF(销售出库!E:N,库存汇总!B8,销售出库!H:H)</f>
        <v>77</v>
      </c>
      <c r="H8" s="18">
        <f ca="1">SUMIF(销售出库!E:N,库存汇总!B8,销售出库!I:I)</f>
        <v>20</v>
      </c>
      <c r="I8" s="17">
        <f ca="1" t="shared" si="0"/>
        <v>15</v>
      </c>
      <c r="J8" s="18">
        <f ca="1" t="shared" si="1"/>
        <v>3980</v>
      </c>
      <c r="K8" s="17"/>
    </row>
    <row r="9" ht="27" customHeight="1" spans="1:11">
      <c r="A9" s="17">
        <v>6</v>
      </c>
      <c r="B9" s="17" t="s">
        <v>39</v>
      </c>
      <c r="C9" s="17" t="s">
        <v>40</v>
      </c>
      <c r="D9" s="17" t="s">
        <v>36</v>
      </c>
      <c r="E9" s="17">
        <f ca="1">SUMIF(采购入库!E:L,库存汇总!B9,采购入库!H:H)</f>
        <v>96</v>
      </c>
      <c r="F9" s="18">
        <f ca="1">SUMIF(采购入库!E:L,库存汇总!B9,采购入库!I:I)</f>
        <v>386</v>
      </c>
      <c r="G9" s="17">
        <f ca="1">SUMIF(销售出库!E:N,库存汇总!B9,销售出库!H:H)</f>
        <v>88</v>
      </c>
      <c r="H9" s="18">
        <f ca="1">SUMIF(销售出库!E:N,库存汇总!B9,销售出库!I:I)</f>
        <v>505</v>
      </c>
      <c r="I9" s="17">
        <f ca="1" t="shared" si="0"/>
        <v>8</v>
      </c>
      <c r="J9" s="18">
        <f ca="1" t="shared" si="1"/>
        <v>-7384</v>
      </c>
      <c r="K9" s="17"/>
    </row>
    <row r="10" ht="27" customHeight="1" spans="1:11">
      <c r="A10" s="17">
        <v>7</v>
      </c>
      <c r="B10" s="17" t="s">
        <v>43</v>
      </c>
      <c r="C10" s="17" t="s">
        <v>44</v>
      </c>
      <c r="D10" s="17" t="s">
        <v>45</v>
      </c>
      <c r="E10" s="17">
        <f ca="1">SUMIF(采购入库!E:L,库存汇总!B10,采购入库!H:H)</f>
        <v>42</v>
      </c>
      <c r="F10" s="18">
        <f ca="1">SUMIF(采购入库!E:L,库存汇总!B10,采购入库!I:I)</f>
        <v>30</v>
      </c>
      <c r="G10" s="17">
        <f ca="1">SUMIF(销售出库!E:N,库存汇总!B10,销售出库!H:H)</f>
        <v>27</v>
      </c>
      <c r="H10" s="18">
        <f ca="1">SUMIF(销售出库!E:N,库存汇总!B10,销售出库!I:I)</f>
        <v>10</v>
      </c>
      <c r="I10" s="17">
        <f ca="1" t="shared" si="0"/>
        <v>15</v>
      </c>
      <c r="J10" s="18">
        <f ca="1" t="shared" si="1"/>
        <v>990</v>
      </c>
      <c r="K10" s="17"/>
    </row>
    <row r="11" ht="27" customHeight="1" spans="1:11">
      <c r="A11" s="17">
        <v>8</v>
      </c>
      <c r="B11" s="17" t="s">
        <v>48</v>
      </c>
      <c r="C11" s="17" t="s">
        <v>49</v>
      </c>
      <c r="D11" s="17" t="s">
        <v>50</v>
      </c>
      <c r="E11" s="17">
        <f ca="1">SUMIF(采购入库!E:L,库存汇总!B11,采购入库!H:H)</f>
        <v>116</v>
      </c>
      <c r="F11" s="18">
        <f ca="1">SUMIF(采购入库!E:L,库存汇总!B11,采购入库!I:I)</f>
        <v>346</v>
      </c>
      <c r="G11" s="17">
        <f ca="1">SUMIF(销售出库!E:N,库存汇总!B11,销售出库!H:H)</f>
        <v>104</v>
      </c>
      <c r="H11" s="18">
        <f ca="1">SUMIF(销售出库!E:N,库存汇总!B11,销售出库!I:I)</f>
        <v>328</v>
      </c>
      <c r="I11" s="17">
        <f ca="1" t="shared" si="0"/>
        <v>12</v>
      </c>
      <c r="J11" s="18">
        <f ca="1" t="shared" si="1"/>
        <v>6024</v>
      </c>
      <c r="K11" s="17"/>
    </row>
    <row r="12" ht="27" customHeight="1" spans="1:11">
      <c r="A12" s="17">
        <v>9</v>
      </c>
      <c r="B12" s="17" t="s">
        <v>53</v>
      </c>
      <c r="C12" s="17" t="s">
        <v>54</v>
      </c>
      <c r="D12" s="17" t="s">
        <v>50</v>
      </c>
      <c r="E12" s="17">
        <f ca="1">SUMIF(采购入库!E:L,库存汇总!B12,采购入库!H:H)</f>
        <v>115</v>
      </c>
      <c r="F12" s="18">
        <f ca="1">SUMIF(采购入库!E:L,库存汇总!B12,采购入库!I:I)</f>
        <v>620</v>
      </c>
      <c r="G12" s="17">
        <f ca="1">SUMIF(销售出库!E:N,库存汇总!B12,销售出库!H:H)</f>
        <v>70</v>
      </c>
      <c r="H12" s="18">
        <f ca="1">SUMIF(销售出库!E:N,库存汇总!B12,销售出库!I:I)</f>
        <v>414</v>
      </c>
      <c r="I12" s="17">
        <f ca="1" t="shared" si="0"/>
        <v>45</v>
      </c>
      <c r="J12" s="18">
        <f ca="1" t="shared" si="1"/>
        <v>42320</v>
      </c>
      <c r="K12" s="17"/>
    </row>
    <row r="13" ht="27" customHeight="1" spans="1:11">
      <c r="A13" s="17">
        <v>10</v>
      </c>
      <c r="B13" s="17" t="s">
        <v>48</v>
      </c>
      <c r="C13" s="17" t="s">
        <v>49</v>
      </c>
      <c r="D13" s="17" t="s">
        <v>50</v>
      </c>
      <c r="E13" s="17">
        <f ca="1">SUMIF(采购入库!E:L,库存汇总!B13,采购入库!H:H)</f>
        <v>116</v>
      </c>
      <c r="F13" s="18">
        <f ca="1">SUMIF(采购入库!E:L,库存汇总!B13,采购入库!I:I)</f>
        <v>346</v>
      </c>
      <c r="G13" s="17">
        <f ca="1">SUMIF(销售出库!E:N,库存汇总!B13,销售出库!H:H)</f>
        <v>104</v>
      </c>
      <c r="H13" s="18">
        <f ca="1">SUMIF(销售出库!E:N,库存汇总!B13,销售出库!I:I)</f>
        <v>328</v>
      </c>
      <c r="I13" s="17">
        <f ca="1" t="shared" si="0"/>
        <v>12</v>
      </c>
      <c r="J13" s="18">
        <f ca="1" t="shared" si="1"/>
        <v>6024</v>
      </c>
      <c r="K13" s="17"/>
    </row>
    <row r="14" ht="27" customHeight="1" spans="1:11">
      <c r="A14" s="17">
        <v>11</v>
      </c>
      <c r="B14" s="17" t="s">
        <v>39</v>
      </c>
      <c r="C14" s="17" t="s">
        <v>40</v>
      </c>
      <c r="D14" s="17" t="s">
        <v>36</v>
      </c>
      <c r="E14" s="17">
        <f ca="1">SUMIF(采购入库!E:L,库存汇总!B14,采购入库!H:H)</f>
        <v>96</v>
      </c>
      <c r="F14" s="18">
        <f ca="1">SUMIF(采购入库!E:L,库存汇总!B14,采购入库!I:I)</f>
        <v>386</v>
      </c>
      <c r="G14" s="17">
        <f ca="1">SUMIF(销售出库!E:N,库存汇总!B14,销售出库!H:H)</f>
        <v>88</v>
      </c>
      <c r="H14" s="18">
        <f ca="1">SUMIF(销售出库!E:N,库存汇总!B14,销售出库!I:I)</f>
        <v>505</v>
      </c>
      <c r="I14" s="17">
        <f ca="1" t="shared" si="0"/>
        <v>8</v>
      </c>
      <c r="J14" s="18">
        <f ca="1" t="shared" si="1"/>
        <v>-7384</v>
      </c>
      <c r="K14" s="17"/>
    </row>
    <row r="15" ht="27" customHeight="1" spans="1:11">
      <c r="A15" s="17">
        <v>12</v>
      </c>
      <c r="B15" s="17" t="s">
        <v>34</v>
      </c>
      <c r="C15" s="17" t="s">
        <v>35</v>
      </c>
      <c r="D15" s="17" t="s">
        <v>36</v>
      </c>
      <c r="E15" s="17">
        <f ca="1">SUMIF(采购入库!E:L,库存汇总!B15,采购入库!H:H)</f>
        <v>92</v>
      </c>
      <c r="F15" s="18">
        <f ca="1">SUMIF(采购入库!E:L,库存汇总!B15,采购入库!I:I)</f>
        <v>60</v>
      </c>
      <c r="G15" s="17">
        <f ca="1">SUMIF(销售出库!E:N,库存汇总!B15,销售出库!H:H)</f>
        <v>77</v>
      </c>
      <c r="H15" s="18">
        <f ca="1">SUMIF(销售出库!E:N,库存汇总!B15,销售出库!I:I)</f>
        <v>20</v>
      </c>
      <c r="I15" s="17">
        <f ca="1" t="shared" si="0"/>
        <v>15</v>
      </c>
      <c r="J15" s="18">
        <f ca="1" t="shared" si="1"/>
        <v>3980</v>
      </c>
      <c r="K15" s="17"/>
    </row>
    <row r="16" ht="27" customHeight="1" spans="1:11">
      <c r="A16" s="17">
        <v>13</v>
      </c>
      <c r="B16" s="17" t="s">
        <v>30</v>
      </c>
      <c r="C16" s="17" t="s">
        <v>31</v>
      </c>
      <c r="D16" s="17" t="s">
        <v>23</v>
      </c>
      <c r="E16" s="17">
        <f ca="1">SUMIF(采购入库!E:L,库存汇总!B16,采购入库!H:H)</f>
        <v>79</v>
      </c>
      <c r="F16" s="18">
        <f ca="1">SUMIF(采购入库!E:L,库存汇总!B16,采购入库!I:I)</f>
        <v>60</v>
      </c>
      <c r="G16" s="17">
        <f ca="1">SUMIF(销售出库!E:N,库存汇总!B16,销售出库!H:H)</f>
        <v>64</v>
      </c>
      <c r="H16" s="18">
        <f ca="1">SUMIF(销售出库!E:N,库存汇总!B16,销售出库!I:I)</f>
        <v>20</v>
      </c>
      <c r="I16" s="17">
        <f ca="1" t="shared" si="0"/>
        <v>15</v>
      </c>
      <c r="J16" s="18">
        <f ca="1" t="shared" si="1"/>
        <v>3460</v>
      </c>
      <c r="K16" s="17"/>
    </row>
    <row r="17" ht="27" customHeight="1" spans="1:11">
      <c r="A17" s="17">
        <v>14</v>
      </c>
      <c r="B17" s="17" t="s">
        <v>21</v>
      </c>
      <c r="C17" s="17" t="s">
        <v>22</v>
      </c>
      <c r="D17" s="17" t="s">
        <v>23</v>
      </c>
      <c r="E17" s="17">
        <f ca="1">SUMIF(采购入库!E:L,库存汇总!B17,采购入库!H:H)</f>
        <v>100</v>
      </c>
      <c r="F17" s="18">
        <f ca="1">SUMIF(采购入库!E:L,库存汇总!B17,采购入库!I:I)</f>
        <v>673</v>
      </c>
      <c r="G17" s="17">
        <f ca="1">SUMIF(销售出库!E:N,库存汇总!B17,销售出库!H:H)</f>
        <v>98</v>
      </c>
      <c r="H17" s="18">
        <f ca="1">SUMIF(销售出库!E:N,库存汇总!B17,销售出库!I:I)</f>
        <v>816</v>
      </c>
      <c r="I17" s="17">
        <f ca="1" t="shared" si="0"/>
        <v>2</v>
      </c>
      <c r="J17" s="18">
        <f ca="1" t="shared" si="1"/>
        <v>-12668</v>
      </c>
      <c r="K17" s="17"/>
    </row>
    <row r="18" ht="27" customHeight="1" spans="1:11">
      <c r="A18" s="17">
        <v>15</v>
      </c>
      <c r="B18" s="17" t="s">
        <v>15</v>
      </c>
      <c r="C18" s="17" t="s">
        <v>16</v>
      </c>
      <c r="D18" s="17" t="s">
        <v>17</v>
      </c>
      <c r="E18" s="17">
        <f ca="1">SUMIF(采购入库!E:L,库存汇总!B18,采购入库!H:H)</f>
        <v>65</v>
      </c>
      <c r="F18" s="18">
        <f ca="1">SUMIF(采购入库!E:L,库存汇总!B18,采购入库!I:I)</f>
        <v>548</v>
      </c>
      <c r="G18" s="17">
        <f ca="1">SUMIF(销售出库!E:N,库存汇总!B18,销售出库!H:H)</f>
        <v>84</v>
      </c>
      <c r="H18" s="18">
        <f ca="1">SUMIF(销售出库!E:N,库存汇总!B18,销售出库!I:I)</f>
        <v>572</v>
      </c>
      <c r="I18" s="17">
        <f ca="1" t="shared" si="0"/>
        <v>-19</v>
      </c>
      <c r="J18" s="18">
        <f ca="1" t="shared" si="1"/>
        <v>-12428</v>
      </c>
      <c r="K18" s="17"/>
    </row>
    <row r="19" ht="27" customHeight="1" spans="1:11">
      <c r="A19" s="17">
        <v>16</v>
      </c>
      <c r="B19" s="17" t="s">
        <v>53</v>
      </c>
      <c r="C19" s="17" t="s">
        <v>54</v>
      </c>
      <c r="D19" s="17" t="s">
        <v>50</v>
      </c>
      <c r="E19" s="17">
        <f ca="1">SUMIF(采购入库!E:L,库存汇总!B19,采购入库!H:H)</f>
        <v>115</v>
      </c>
      <c r="F19" s="18">
        <f ca="1">SUMIF(采购入库!E:L,库存汇总!B19,采购入库!I:I)</f>
        <v>620</v>
      </c>
      <c r="G19" s="17">
        <f ca="1">SUMIF(销售出库!E:N,库存汇总!B19,销售出库!H:H)</f>
        <v>70</v>
      </c>
      <c r="H19" s="18">
        <f ca="1">SUMIF(销售出库!E:N,库存汇总!B19,销售出库!I:I)</f>
        <v>414</v>
      </c>
      <c r="I19" s="17">
        <f ca="1" t="shared" si="0"/>
        <v>45</v>
      </c>
      <c r="J19" s="18">
        <f ca="1" t="shared" si="1"/>
        <v>42320</v>
      </c>
      <c r="K19" s="17"/>
    </row>
    <row r="20" ht="27" customHeight="1" spans="1:11">
      <c r="A20" s="17">
        <v>17</v>
      </c>
      <c r="B20" s="17" t="s">
        <v>48</v>
      </c>
      <c r="C20" s="17" t="s">
        <v>49</v>
      </c>
      <c r="D20" s="17" t="s">
        <v>50</v>
      </c>
      <c r="E20" s="17">
        <f ca="1">SUMIF(采购入库!E:L,库存汇总!B20,采购入库!H:H)</f>
        <v>116</v>
      </c>
      <c r="F20" s="18">
        <f ca="1">SUMIF(采购入库!E:L,库存汇总!B20,采购入库!I:I)</f>
        <v>346</v>
      </c>
      <c r="G20" s="17">
        <f ca="1">SUMIF(销售出库!E:N,库存汇总!B20,销售出库!H:H)</f>
        <v>104</v>
      </c>
      <c r="H20" s="18">
        <f ca="1">SUMIF(销售出库!E:N,库存汇总!B20,销售出库!I:I)</f>
        <v>328</v>
      </c>
      <c r="I20" s="17">
        <f ca="1" t="shared" si="0"/>
        <v>12</v>
      </c>
      <c r="J20" s="18">
        <f ca="1" t="shared" si="1"/>
        <v>6024</v>
      </c>
      <c r="K20" s="17"/>
    </row>
    <row r="21" ht="27" customHeight="1" spans="1:11">
      <c r="A21" s="17">
        <v>18</v>
      </c>
      <c r="B21" s="17" t="s">
        <v>39</v>
      </c>
      <c r="C21" s="17" t="s">
        <v>40</v>
      </c>
      <c r="D21" s="17" t="s">
        <v>36</v>
      </c>
      <c r="E21" s="17">
        <f ca="1">SUMIF(采购入库!E:L,库存汇总!B21,采购入库!H:H)</f>
        <v>96</v>
      </c>
      <c r="F21" s="18">
        <f ca="1">SUMIF(采购入库!E:L,库存汇总!B21,采购入库!I:I)</f>
        <v>386</v>
      </c>
      <c r="G21" s="17">
        <f ca="1">SUMIF(销售出库!E:N,库存汇总!B21,销售出库!H:H)</f>
        <v>88</v>
      </c>
      <c r="H21" s="18">
        <f ca="1">SUMIF(销售出库!E:N,库存汇总!B21,销售出库!I:I)</f>
        <v>505</v>
      </c>
      <c r="I21" s="17">
        <f ca="1" t="shared" si="0"/>
        <v>8</v>
      </c>
      <c r="J21" s="18">
        <f ca="1" t="shared" si="1"/>
        <v>-7384</v>
      </c>
      <c r="K21" s="17"/>
    </row>
    <row r="22" ht="27" customHeight="1" spans="1:11">
      <c r="A22" s="17">
        <v>19</v>
      </c>
      <c r="B22" s="17" t="s">
        <v>53</v>
      </c>
      <c r="C22" s="17" t="s">
        <v>54</v>
      </c>
      <c r="D22" s="17" t="s">
        <v>50</v>
      </c>
      <c r="E22" s="17">
        <f ca="1">SUMIF(采购入库!E:L,库存汇总!B22,采购入库!H:H)</f>
        <v>115</v>
      </c>
      <c r="F22" s="18">
        <f ca="1">SUMIF(采购入库!E:L,库存汇总!B22,采购入库!I:I)</f>
        <v>620</v>
      </c>
      <c r="G22" s="17">
        <f ca="1">SUMIF(销售出库!E:N,库存汇总!B22,销售出库!H:H)</f>
        <v>70</v>
      </c>
      <c r="H22" s="18">
        <f ca="1">SUMIF(销售出库!E:N,库存汇总!B22,销售出库!I:I)</f>
        <v>414</v>
      </c>
      <c r="I22" s="17">
        <f ca="1" t="shared" si="0"/>
        <v>45</v>
      </c>
      <c r="J22" s="18">
        <f ca="1" t="shared" si="1"/>
        <v>42320</v>
      </c>
      <c r="K22" s="17"/>
    </row>
    <row r="23" ht="27" customHeight="1" spans="1:11">
      <c r="A23" s="17">
        <v>20</v>
      </c>
      <c r="B23" s="17" t="s">
        <v>21</v>
      </c>
      <c r="C23" s="17" t="s">
        <v>22</v>
      </c>
      <c r="D23" s="17" t="s">
        <v>23</v>
      </c>
      <c r="E23" s="17">
        <f ca="1">SUMIF(采购入库!E:L,库存汇总!B23,采购入库!H:H)</f>
        <v>100</v>
      </c>
      <c r="F23" s="18">
        <f ca="1">SUMIF(采购入库!E:L,库存汇总!B23,采购入库!I:I)</f>
        <v>673</v>
      </c>
      <c r="G23" s="17">
        <f ca="1">SUMIF(销售出库!E:N,库存汇总!B23,销售出库!H:H)</f>
        <v>98</v>
      </c>
      <c r="H23" s="18">
        <f ca="1">SUMIF(销售出库!E:N,库存汇总!B23,销售出库!I:I)</f>
        <v>816</v>
      </c>
      <c r="I23" s="17">
        <f ca="1" t="shared" si="0"/>
        <v>2</v>
      </c>
      <c r="J23" s="18">
        <f ca="1" t="shared" si="1"/>
        <v>-12668</v>
      </c>
      <c r="K23" s="17"/>
    </row>
  </sheetData>
  <mergeCells count="10">
    <mergeCell ref="A1:K1"/>
    <mergeCell ref="E2:F2"/>
    <mergeCell ref="G2:H2"/>
    <mergeCell ref="I2:J2"/>
    <mergeCell ref="A2:A3"/>
    <mergeCell ref="B2:B3"/>
    <mergeCell ref="C2:C3"/>
    <mergeCell ref="D2:D3"/>
    <mergeCell ref="K2:K3"/>
    <mergeCell ref="L2:L3"/>
  </mergeCells>
  <pageMargins left="0.7" right="0.7" top="0.75" bottom="0.75" header="0.3" footer="0.3"/>
  <pageSetup paperSize="9" orientation="portrait"/>
  <headerFooter>
    <oddHeader>&amp;C&amp;K00+000莫恩达制作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L15"/>
  <sheetViews>
    <sheetView showGridLines="0" topLeftCell="G1" workbookViewId="0">
      <selection activeCell="M17" sqref="M17"/>
    </sheetView>
  </sheetViews>
  <sheetFormatPr defaultColWidth="9" defaultRowHeight="15.6"/>
  <cols>
    <col min="1" max="1" width="11.3796296296296" style="1" customWidth="1"/>
    <col min="2" max="2" width="13.8796296296296" style="1" customWidth="1"/>
    <col min="3" max="3" width="2.12962962962963" style="1" customWidth="1"/>
    <col min="4" max="4" width="11.3796296296296" style="1" customWidth="1"/>
    <col min="5" max="5" width="13.8796296296296" style="1" customWidth="1"/>
    <col min="6" max="6" width="15.8796296296296" style="1" customWidth="1"/>
    <col min="7" max="7" width="9" style="1"/>
    <col min="8" max="8" width="5.87962962962963" style="1" customWidth="1"/>
    <col min="9" max="11" width="13.5" style="1" customWidth="1"/>
    <col min="12" max="12" width="12.75" style="2" customWidth="1"/>
    <col min="13" max="13" width="9" style="1"/>
    <col min="14" max="28" width="8.25" style="1" customWidth="1"/>
    <col min="29" max="16384" width="9" style="1"/>
  </cols>
  <sheetData>
    <row r="1" ht="47.25" customHeight="1" spans="1:12">
      <c r="A1" s="3" t="s">
        <v>108</v>
      </c>
      <c r="B1" s="3"/>
      <c r="C1" s="3"/>
      <c r="D1" s="3" t="s">
        <v>109</v>
      </c>
      <c r="E1" s="3"/>
      <c r="F1" s="3"/>
      <c r="G1" s="3"/>
      <c r="H1" s="4" t="s">
        <v>110</v>
      </c>
      <c r="I1" s="4"/>
      <c r="J1" s="4"/>
      <c r="K1" s="4"/>
      <c r="L1" s="4"/>
    </row>
    <row r="2" ht="22.5" customHeight="1" spans="1:12">
      <c r="A2" s="5" t="s">
        <v>111</v>
      </c>
      <c r="B2" s="5" t="s">
        <v>112</v>
      </c>
      <c r="C2" s="5"/>
      <c r="D2" s="5" t="s">
        <v>111</v>
      </c>
      <c r="E2" s="5" t="s">
        <v>112</v>
      </c>
      <c r="F2" s="5" t="s">
        <v>113</v>
      </c>
      <c r="H2" s="6" t="s">
        <v>114</v>
      </c>
      <c r="I2" s="6" t="s">
        <v>115</v>
      </c>
      <c r="J2" s="6" t="s">
        <v>116</v>
      </c>
      <c r="K2" s="6" t="s">
        <v>117</v>
      </c>
      <c r="L2" s="6" t="s">
        <v>118</v>
      </c>
    </row>
    <row r="3" ht="23.25" customHeight="1" spans="1:12">
      <c r="A3" s="7" t="s">
        <v>119</v>
      </c>
      <c r="B3" s="8">
        <v>32161</v>
      </c>
      <c r="D3" s="7" t="s">
        <v>119</v>
      </c>
      <c r="E3" s="8">
        <v>24445</v>
      </c>
      <c r="F3" s="8">
        <v>2444.5</v>
      </c>
      <c r="H3" s="9" t="s">
        <v>119</v>
      </c>
      <c r="I3" s="9">
        <f t="shared" ref="I3:I14" si="0">IFERROR(VLOOKUP(H3,A:B,2,0),0)</f>
        <v>32161</v>
      </c>
      <c r="J3" s="9">
        <f t="shared" ref="J3:J14" si="1">IFERROR(VLOOKUP(H3,D:F,2,0),0)</f>
        <v>24445</v>
      </c>
      <c r="K3" s="9">
        <f t="shared" ref="K3:K14" si="2">IFERROR(VLOOKUP(H3,D:F,3,0),0)</f>
        <v>2444.5</v>
      </c>
      <c r="L3" s="12">
        <f>IFERROR(J3/I3,0)</f>
        <v>0.760082086999782</v>
      </c>
    </row>
    <row r="4" ht="23.25" customHeight="1" spans="1:12">
      <c r="A4" s="7" t="s">
        <v>120</v>
      </c>
      <c r="B4" s="8">
        <v>10350</v>
      </c>
      <c r="D4" s="7" t="s">
        <v>120</v>
      </c>
      <c r="E4" s="8">
        <v>3600</v>
      </c>
      <c r="F4" s="8">
        <v>360</v>
      </c>
      <c r="H4" s="9" t="s">
        <v>120</v>
      </c>
      <c r="I4" s="9">
        <f t="shared" si="0"/>
        <v>10350</v>
      </c>
      <c r="J4" s="9">
        <f t="shared" si="1"/>
        <v>3600</v>
      </c>
      <c r="K4" s="9">
        <f t="shared" si="2"/>
        <v>360</v>
      </c>
      <c r="L4" s="12">
        <f t="shared" ref="L4:L15" si="3">IFERROR(J4/I4,0)</f>
        <v>0.347826086956522</v>
      </c>
    </row>
    <row r="5" ht="23.25" customHeight="1" spans="1:12">
      <c r="A5" s="7" t="s">
        <v>121</v>
      </c>
      <c r="B5" s="8">
        <v>4400</v>
      </c>
      <c r="D5" s="7" t="s">
        <v>121</v>
      </c>
      <c r="E5" s="8">
        <v>9307</v>
      </c>
      <c r="F5" s="8">
        <v>930.7</v>
      </c>
      <c r="H5" s="9" t="s">
        <v>121</v>
      </c>
      <c r="I5" s="9">
        <f t="shared" si="0"/>
        <v>4400</v>
      </c>
      <c r="J5" s="9">
        <f t="shared" si="1"/>
        <v>9307</v>
      </c>
      <c r="K5" s="9">
        <f t="shared" si="2"/>
        <v>930.7</v>
      </c>
      <c r="L5" s="12">
        <f t="shared" si="3"/>
        <v>2.11522727272727</v>
      </c>
    </row>
    <row r="6" ht="23.25" customHeight="1" spans="1:12">
      <c r="A6" s="7" t="s">
        <v>122</v>
      </c>
      <c r="B6" s="8">
        <v>5676</v>
      </c>
      <c r="D6" s="7" t="s">
        <v>122</v>
      </c>
      <c r="E6" s="8">
        <v>10824</v>
      </c>
      <c r="F6" s="8">
        <v>1082.4</v>
      </c>
      <c r="H6" s="9" t="s">
        <v>122</v>
      </c>
      <c r="I6" s="9">
        <f t="shared" si="0"/>
        <v>5676</v>
      </c>
      <c r="J6" s="9">
        <f t="shared" si="1"/>
        <v>10824</v>
      </c>
      <c r="K6" s="9">
        <f t="shared" si="2"/>
        <v>1082.4</v>
      </c>
      <c r="L6" s="12">
        <f t="shared" si="3"/>
        <v>1.90697674418605</v>
      </c>
    </row>
    <row r="7" ht="23.25" customHeight="1" spans="1:12">
      <c r="A7" s="7" t="s">
        <v>123</v>
      </c>
      <c r="B7" s="8">
        <v>21780</v>
      </c>
      <c r="D7" s="7" t="s">
        <v>123</v>
      </c>
      <c r="E7" s="8">
        <v>15505</v>
      </c>
      <c r="F7" s="8">
        <v>1550.5</v>
      </c>
      <c r="H7" s="9" t="s">
        <v>123</v>
      </c>
      <c r="I7" s="9">
        <f t="shared" si="0"/>
        <v>21780</v>
      </c>
      <c r="J7" s="9">
        <f t="shared" si="1"/>
        <v>15505</v>
      </c>
      <c r="K7" s="9">
        <f t="shared" si="2"/>
        <v>1550.5</v>
      </c>
      <c r="L7" s="12">
        <f t="shared" si="3"/>
        <v>0.711891643709825</v>
      </c>
    </row>
    <row r="8" ht="23.25" customHeight="1" spans="1:12">
      <c r="A8" s="7" t="s">
        <v>124</v>
      </c>
      <c r="B8" s="8">
        <v>14751</v>
      </c>
      <c r="D8" s="7" t="s">
        <v>124</v>
      </c>
      <c r="E8" s="8">
        <v>5016</v>
      </c>
      <c r="F8" s="8">
        <v>501.6</v>
      </c>
      <c r="H8" s="9" t="s">
        <v>124</v>
      </c>
      <c r="I8" s="9">
        <f t="shared" si="0"/>
        <v>14751</v>
      </c>
      <c r="J8" s="9">
        <f>IFERROR(VLOOKUP(H8,D:F,2,0),0)</f>
        <v>5016</v>
      </c>
      <c r="K8" s="9">
        <f t="shared" si="2"/>
        <v>501.6</v>
      </c>
      <c r="L8" s="12">
        <f t="shared" si="3"/>
        <v>0.340044742729307</v>
      </c>
    </row>
    <row r="9" ht="23.25" customHeight="1" spans="1:12">
      <c r="A9" s="7" t="s">
        <v>125</v>
      </c>
      <c r="B9" s="8">
        <v>9796</v>
      </c>
      <c r="D9" s="7" t="s">
        <v>125</v>
      </c>
      <c r="E9" s="8">
        <v>10170</v>
      </c>
      <c r="F9" s="8">
        <v>1017</v>
      </c>
      <c r="H9" s="9" t="s">
        <v>125</v>
      </c>
      <c r="I9" s="9">
        <f t="shared" si="0"/>
        <v>9796</v>
      </c>
      <c r="J9" s="9">
        <f t="shared" si="1"/>
        <v>10170</v>
      </c>
      <c r="K9" s="9">
        <f t="shared" si="2"/>
        <v>1017</v>
      </c>
      <c r="L9" s="12">
        <f t="shared" si="3"/>
        <v>1.0381788485096</v>
      </c>
    </row>
    <row r="10" ht="23.25" customHeight="1" spans="1:12">
      <c r="A10" s="7" t="s">
        <v>126</v>
      </c>
      <c r="B10" s="8">
        <v>16764</v>
      </c>
      <c r="D10" s="7" t="s">
        <v>126</v>
      </c>
      <c r="E10" s="8">
        <v>16592</v>
      </c>
      <c r="F10" s="8">
        <v>1659.2</v>
      </c>
      <c r="H10" s="9" t="s">
        <v>126</v>
      </c>
      <c r="I10" s="9">
        <f t="shared" si="0"/>
        <v>16764</v>
      </c>
      <c r="J10" s="9">
        <f t="shared" si="1"/>
        <v>16592</v>
      </c>
      <c r="K10" s="9">
        <f t="shared" si="2"/>
        <v>1659.2</v>
      </c>
      <c r="L10" s="12">
        <f t="shared" si="3"/>
        <v>0.989739918873777</v>
      </c>
    </row>
    <row r="11" ht="23.25" customHeight="1" spans="1:12">
      <c r="A11" s="7" t="s">
        <v>127</v>
      </c>
      <c r="B11" s="8">
        <v>8772</v>
      </c>
      <c r="D11" s="7" t="s">
        <v>127</v>
      </c>
      <c r="E11" s="8">
        <v>9890</v>
      </c>
      <c r="F11" s="8">
        <v>989</v>
      </c>
      <c r="H11" s="9" t="s">
        <v>127</v>
      </c>
      <c r="I11" s="9">
        <f t="shared" si="0"/>
        <v>8772</v>
      </c>
      <c r="J11" s="9">
        <f t="shared" si="1"/>
        <v>9890</v>
      </c>
      <c r="K11" s="9">
        <f t="shared" si="2"/>
        <v>989</v>
      </c>
      <c r="L11" s="12">
        <f t="shared" si="3"/>
        <v>1.12745098039216</v>
      </c>
    </row>
    <row r="12" ht="21.75" customHeight="1" spans="1:12">
      <c r="A12" s="10" t="s">
        <v>128</v>
      </c>
      <c r="B12" s="11">
        <v>124450</v>
      </c>
      <c r="C12" s="5"/>
      <c r="D12" s="10" t="s">
        <v>128</v>
      </c>
      <c r="E12" s="11">
        <v>105349</v>
      </c>
      <c r="F12" s="11">
        <v>10534.9</v>
      </c>
      <c r="H12" s="9" t="s">
        <v>129</v>
      </c>
      <c r="I12" s="9">
        <f t="shared" si="0"/>
        <v>0</v>
      </c>
      <c r="J12" s="9">
        <f t="shared" si="1"/>
        <v>0</v>
      </c>
      <c r="K12" s="9">
        <f t="shared" si="2"/>
        <v>0</v>
      </c>
      <c r="L12" s="12">
        <f t="shared" si="3"/>
        <v>0</v>
      </c>
    </row>
    <row r="13" ht="24.75" customHeight="1" spans="8:12">
      <c r="H13" s="9" t="s">
        <v>130</v>
      </c>
      <c r="I13" s="9">
        <f t="shared" si="0"/>
        <v>0</v>
      </c>
      <c r="J13" s="9">
        <f t="shared" si="1"/>
        <v>0</v>
      </c>
      <c r="K13" s="9">
        <f t="shared" si="2"/>
        <v>0</v>
      </c>
      <c r="L13" s="12">
        <f t="shared" si="3"/>
        <v>0</v>
      </c>
    </row>
    <row r="14" ht="24.75" customHeight="1" spans="8:12">
      <c r="H14" s="9" t="s">
        <v>131</v>
      </c>
      <c r="I14" s="9">
        <f t="shared" si="0"/>
        <v>0</v>
      </c>
      <c r="J14" s="9">
        <f t="shared" si="1"/>
        <v>0</v>
      </c>
      <c r="K14" s="9">
        <f t="shared" si="2"/>
        <v>0</v>
      </c>
      <c r="L14" s="12">
        <f t="shared" si="3"/>
        <v>0</v>
      </c>
    </row>
    <row r="15" ht="24.75" customHeight="1" spans="8:12">
      <c r="H15" s="9" t="s">
        <v>132</v>
      </c>
      <c r="I15" s="9">
        <f>SUM(I3:I14)</f>
        <v>124450</v>
      </c>
      <c r="J15" s="9">
        <f t="shared" ref="J15:K15" si="4">SUM(J3:J14)</f>
        <v>105349</v>
      </c>
      <c r="K15" s="9">
        <f t="shared" si="4"/>
        <v>10534.9</v>
      </c>
      <c r="L15" s="12">
        <f t="shared" si="3"/>
        <v>0.846516673362796</v>
      </c>
    </row>
  </sheetData>
  <mergeCells count="3">
    <mergeCell ref="A1:B1"/>
    <mergeCell ref="D1:F1"/>
    <mergeCell ref="H1:L1"/>
  </mergeCells>
  <pageMargins left="0.7" right="0.7" top="0.75" bottom="0.75" header="0.3" footer="0.3"/>
  <pageSetup paperSize="9" orientation="portrait"/>
  <headerFooter>
    <oddHeader>&amp;C&amp;K00+000莫恩达制作</oddHead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封面</vt:lpstr>
      <vt:lpstr>采购入库</vt:lpstr>
      <vt:lpstr>销售出库</vt:lpstr>
      <vt:lpstr>库存汇总</vt:lpstr>
      <vt:lpstr>销售对比分析表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A小伟</cp:lastModifiedBy>
  <dcterms:created xsi:type="dcterms:W3CDTF">2020-03-19T14:58:00Z</dcterms:created>
  <dcterms:modified xsi:type="dcterms:W3CDTF">2023-02-02T09:40:06Z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A66F89D3791340D28061FB3A5D8E369D</vt:lpwstr>
  </property>
</Properties>
</file>