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showVerticalScroll="0" windowWidth="18468" windowHeight="9300"/>
  </bookViews>
  <sheets>
    <sheet name="主界面" sheetId="6" r:id="rId1"/>
    <sheet name="添加商品信息" sheetId="4" r:id="rId2"/>
    <sheet name="添加客户信息" sheetId="2" r:id="rId3"/>
    <sheet name="订单数据录入" sheetId="1" r:id="rId4"/>
    <sheet name="订单明细查询" sheetId="3" r:id="rId5"/>
    <sheet name="订单自定义查询" sheetId="5" r:id="rId6"/>
  </sheets>
  <definedNames>
    <definedName name="amount">订单明细查询!$E$9:$E$13</definedName>
    <definedName name="data1">OFFSET(订单自定义查询!$E$4,1,,订单自定义查询!$B$3,1)</definedName>
    <definedName name="data2">OFFSET(订单自定义查询!$F$4,1,,订单自定义查询!$B$3,1)</definedName>
    <definedName name="dingdanhao">OFFSET(订单数据录入!$A$2,,,COUNTA(订单数据录入!$A:$A)-1,)</definedName>
    <definedName name="q">订单明细查询!$C$9:$C$13</definedName>
    <definedName name="tabel1">添加商品信息!$A$2:$D$18</definedName>
    <definedName name="tabel2">添加客户信息!$A$2:$I$17</definedName>
    <definedName name="tabel3">订单数据录入!$A$2:$N$59</definedName>
  </definedNames>
  <calcPr calcId="144525" concurrentCalc="0"/>
</workbook>
</file>

<file path=xl/sharedStrings.xml><?xml version="1.0" encoding="utf-8"?>
<sst xmlns="http://schemas.openxmlformats.org/spreadsheetml/2006/main" count="205" uniqueCount="99">
  <si>
    <t>商品编号</t>
  </si>
  <si>
    <t>商品名称</t>
  </si>
  <si>
    <t>单价</t>
  </si>
  <si>
    <t>库存量</t>
  </si>
  <si>
    <t>DX-0001</t>
  </si>
  <si>
    <t>商品名称N01</t>
  </si>
  <si>
    <t>DX-0002</t>
  </si>
  <si>
    <t>商品名称N02</t>
  </si>
  <si>
    <t>DX-0003</t>
  </si>
  <si>
    <t>商品名称N03</t>
  </si>
  <si>
    <t>DX-0004</t>
  </si>
  <si>
    <t>商品名称N04</t>
  </si>
  <si>
    <t>DX-0005</t>
  </si>
  <si>
    <t>商品名称N05</t>
  </si>
  <si>
    <t>DX-0006</t>
  </si>
  <si>
    <t>商品名称N06</t>
  </si>
  <si>
    <t xml:space="preserve"> </t>
  </si>
  <si>
    <t>客户编号</t>
  </si>
  <si>
    <t>客户名称</t>
  </si>
  <si>
    <t>联系人</t>
  </si>
  <si>
    <t>联系电话</t>
  </si>
  <si>
    <t>邮编</t>
  </si>
  <si>
    <t>公司地址</t>
  </si>
  <si>
    <t>电子邮件</t>
  </si>
  <si>
    <t>微信</t>
  </si>
  <si>
    <t>QQ</t>
  </si>
  <si>
    <t>CUM－0001</t>
  </si>
  <si>
    <t>上海实业有限公司</t>
  </si>
  <si>
    <t>李小华</t>
  </si>
  <si>
    <t>8788010、1301528101</t>
  </si>
  <si>
    <t>北京市一环路205号</t>
  </si>
  <si>
    <t>li9988@163.net</t>
  </si>
  <si>
    <t>CUM－0002</t>
  </si>
  <si>
    <t>北京实业有限公司</t>
  </si>
  <si>
    <t>钟无艳</t>
  </si>
  <si>
    <t>8788010、1301528102</t>
  </si>
  <si>
    <t>北京市一环路206号</t>
  </si>
  <si>
    <t>zhong@163.net</t>
  </si>
  <si>
    <t>CUM－0003</t>
  </si>
  <si>
    <t>维佳实业有限公司</t>
  </si>
  <si>
    <t>罗一佳</t>
  </si>
  <si>
    <t>8788010、1301528103</t>
  </si>
  <si>
    <t>北京市一环路207号</t>
  </si>
  <si>
    <t>luoluo9988@163.net</t>
  </si>
  <si>
    <t>CUM－0004</t>
  </si>
  <si>
    <t>明惠实业有限公司</t>
  </si>
  <si>
    <t>王明惠</t>
  </si>
  <si>
    <t>8788010、1301528104</t>
  </si>
  <si>
    <t>北京市一环路208号</t>
  </si>
  <si>
    <t>wangminghui8@163.net</t>
  </si>
  <si>
    <t>CUM－0005</t>
  </si>
  <si>
    <t>小东实业有限公司</t>
  </si>
  <si>
    <t>林小东</t>
  </si>
  <si>
    <t>8788010、1301528105</t>
  </si>
  <si>
    <t>北京市一环路209号</t>
  </si>
  <si>
    <t>chen@163.net</t>
  </si>
  <si>
    <t>CUM－0006</t>
  </si>
  <si>
    <t>陈诚实业有限公司</t>
  </si>
  <si>
    <t>陈诚</t>
  </si>
  <si>
    <t>8788010、1301528106</t>
  </si>
  <si>
    <t>北京市一环路210号</t>
  </si>
  <si>
    <t>ds198@163.net</t>
  </si>
  <si>
    <t>订单号</t>
  </si>
  <si>
    <t>下单日期</t>
  </si>
  <si>
    <t>客户姓名</t>
  </si>
  <si>
    <t>数量</t>
  </si>
  <si>
    <t>货款金额</t>
  </si>
  <si>
    <t>运费</t>
  </si>
  <si>
    <t>实收金额</t>
  </si>
  <si>
    <t>订单状态</t>
  </si>
  <si>
    <t>经手人</t>
  </si>
  <si>
    <t>备注</t>
  </si>
  <si>
    <t>已发货</t>
  </si>
  <si>
    <t>张三</t>
  </si>
  <si>
    <t>2017-10-5发货</t>
  </si>
  <si>
    <t>李四</t>
  </si>
  <si>
    <t>2017-10-8发货</t>
  </si>
  <si>
    <t>王五</t>
  </si>
  <si>
    <t>2017-10-13发货</t>
  </si>
  <si>
    <t>商品订单</t>
  </si>
  <si>
    <t>提取不重复订单号</t>
  </si>
  <si>
    <t>下单时间</t>
  </si>
  <si>
    <t>电子邮箱</t>
  </si>
  <si>
    <t>收货地址</t>
  </si>
  <si>
    <t>订购商品明细</t>
  </si>
  <si>
    <t>小计</t>
  </si>
  <si>
    <t>合计</t>
  </si>
  <si>
    <t>——</t>
  </si>
  <si>
    <t>实收货款</t>
  </si>
  <si>
    <t>折扣率</t>
  </si>
  <si>
    <t>订单经手人</t>
  </si>
  <si>
    <t>订单查询</t>
  </si>
  <si>
    <t>请输入要查询订单的起始和结束日期：</t>
  </si>
  <si>
    <t>起始日期：</t>
  </si>
  <si>
    <t>结束日期：</t>
  </si>
  <si>
    <t>筛选记录数汇总</t>
  </si>
  <si>
    <t>筛选结果数量汇总</t>
  </si>
  <si>
    <t>筛选结果金额汇总</t>
  </si>
  <si>
    <t>金额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</si>
</sst>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¥#,##0.00_);[Red]\(\¥#,##0.00\)"/>
    <numFmt numFmtId="178" formatCode="yyyy&quot;年&quot;m&quot;月&quot;d&quot;日&quot;;@"/>
    <numFmt numFmtId="179" formatCode="[$-F800]dddd\,\ mmmm\ dd\,\ yyyy"/>
  </numFmts>
  <fonts count="35">
    <font>
      <sz val="12"/>
      <name val="宋体"/>
      <charset val="134"/>
    </font>
    <font>
      <sz val="10"/>
      <name val="微软雅黑"/>
      <charset val="134"/>
    </font>
    <font>
      <sz val="12"/>
      <name val="微软雅黑"/>
      <charset val="134"/>
    </font>
    <font>
      <sz val="28"/>
      <color theme="0"/>
      <name val="隶书"/>
      <charset val="134"/>
    </font>
    <font>
      <b/>
      <sz val="12"/>
      <color theme="1" tint="0.0499893185216834"/>
      <name val="微软雅黑"/>
      <charset val="134"/>
    </font>
    <font>
      <sz val="10"/>
      <color theme="1" tint="0.0499893185216834"/>
      <name val="微软雅黑"/>
      <charset val="134"/>
    </font>
    <font>
      <b/>
      <sz val="12"/>
      <color indexed="9"/>
      <name val="微软雅黑"/>
      <charset val="134"/>
    </font>
    <font>
      <sz val="10"/>
      <name val="宋体"/>
      <charset val="134"/>
    </font>
    <font>
      <sz val="24"/>
      <color theme="0"/>
      <name val="隶书"/>
      <charset val="134"/>
    </font>
    <font>
      <sz val="22"/>
      <name val="隶书"/>
      <charset val="134"/>
    </font>
    <font>
      <sz val="22"/>
      <color theme="0"/>
      <name val="隶书"/>
      <charset val="134"/>
    </font>
    <font>
      <b/>
      <sz val="11"/>
      <color indexed="9"/>
      <name val="微软雅黑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 tint="0.0499893185216834"/>
      </left>
      <right style="thin">
        <color theme="1" tint="0.0499893185216834"/>
      </right>
      <top style="thin">
        <color theme="1" tint="0.0499893185216834"/>
      </top>
      <bottom style="thin">
        <color theme="1" tint="0.049989318521683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17" borderId="6" applyNumberFormat="0" applyAlignment="0" applyProtection="0">
      <alignment vertical="center"/>
    </xf>
    <xf numFmtId="0" fontId="29" fillId="17" borderId="2" applyNumberFormat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0" fillId="5" borderId="0" xfId="0" applyFill="1"/>
    <xf numFmtId="0" fontId="0" fillId="7" borderId="0" xfId="0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70C0"/>
      <color rgb="000091FE"/>
      <color rgb="0054C2D5"/>
      <color rgb="00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5.png"/><Relationship Id="rId8" Type="http://schemas.openxmlformats.org/officeDocument/2006/relationships/hyperlink" Target="#&#28155;&#21152;&#23458;&#25143;&#20449;&#24687;!A1"/><Relationship Id="rId7" Type="http://schemas.openxmlformats.org/officeDocument/2006/relationships/image" Target="../media/image4.png"/><Relationship Id="rId6" Type="http://schemas.openxmlformats.org/officeDocument/2006/relationships/hyperlink" Target="#&#28155;&#21152;&#21830;&#21697;&#20449;&#24687;!A1"/><Relationship Id="rId5" Type="http://schemas.openxmlformats.org/officeDocument/2006/relationships/image" Target="../media/image3.png"/><Relationship Id="rId4" Type="http://schemas.openxmlformats.org/officeDocument/2006/relationships/image" Target="../media/image2.png"/><Relationship Id="rId3" Type="http://schemas.openxmlformats.org/officeDocument/2006/relationships/hyperlink" Target="#&#35746;&#21333;&#33258;&#23450;&#20041;&#26597;&#35810;!A1"/><Relationship Id="rId2" Type="http://schemas.openxmlformats.org/officeDocument/2006/relationships/hyperlink" Target="#&#35746;&#21333;&#26126;&#32454;&#26597;&#35810;!A1"/><Relationship Id="rId11" Type="http://schemas.openxmlformats.org/officeDocument/2006/relationships/image" Target="../media/image6.png"/><Relationship Id="rId10" Type="http://schemas.openxmlformats.org/officeDocument/2006/relationships/hyperlink" Target="#&#35746;&#21333;&#25968;&#25454;&#24405;&#20837;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027;&#30028;&#38754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027;&#30028;&#38754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027;&#30028;&#38754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027;&#30028;&#38754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027;&#30028;&#38754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</xdr:colOff>
      <xdr:row>0</xdr:row>
      <xdr:rowOff>13335</xdr:rowOff>
    </xdr:from>
    <xdr:to>
      <xdr:col>14</xdr:col>
      <xdr:colOff>49530</xdr:colOff>
      <xdr:row>30</xdr:row>
      <xdr:rowOff>133985</xdr:rowOff>
    </xdr:to>
    <xdr:pic>
      <xdr:nvPicPr>
        <xdr:cNvPr id="3" name="图片 2" descr="背景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5450" y="13335"/>
          <a:ext cx="4145280" cy="6064250"/>
        </a:xfrm>
        <a:prstGeom prst="rect">
          <a:avLst/>
        </a:prstGeom>
      </xdr:spPr>
    </xdr:pic>
    <xdr:clientData/>
  </xdr:twoCellAnchor>
  <xdr:oneCellAnchor>
    <xdr:from>
      <xdr:col>4</xdr:col>
      <xdr:colOff>504825</xdr:colOff>
      <xdr:row>0</xdr:row>
      <xdr:rowOff>95250</xdr:rowOff>
    </xdr:from>
    <xdr:ext cx="2506345" cy="608965"/>
    <xdr:sp>
      <xdr:nvSpPr>
        <xdr:cNvPr id="10" name="文本框 9"/>
        <xdr:cNvSpPr txBox="1"/>
      </xdr:nvSpPr>
      <xdr:spPr>
        <a:xfrm>
          <a:off x="3248025" y="95250"/>
          <a:ext cx="2506345" cy="60896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 anchorCtr="0">
          <a:spAutoFit/>
        </a:bodyPr>
        <a:p>
          <a:pPr algn="ctr"/>
          <a:endParaRPr lang="zh-CN" altLang="en-US" sz="28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4</xdr:col>
      <xdr:colOff>171450</xdr:colOff>
      <xdr:row>7</xdr:row>
      <xdr:rowOff>0</xdr:rowOff>
    </xdr:from>
    <xdr:ext cx="309880" cy="340995"/>
    <xdr:sp>
      <xdr:nvSpPr>
        <xdr:cNvPr id="11" name="文本框 10"/>
        <xdr:cNvSpPr txBox="1"/>
      </xdr:nvSpPr>
      <xdr:spPr>
        <a:xfrm>
          <a:off x="2914650" y="1386840"/>
          <a:ext cx="309880" cy="3409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400" b="1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381000</xdr:colOff>
      <xdr:row>12</xdr:row>
      <xdr:rowOff>66675</xdr:rowOff>
    </xdr:from>
    <xdr:ext cx="309880" cy="290830"/>
    <xdr:sp>
      <xdr:nvSpPr>
        <xdr:cNvPr id="13" name="文本框 12"/>
        <xdr:cNvSpPr txBox="1"/>
      </xdr:nvSpPr>
      <xdr:spPr>
        <a:xfrm>
          <a:off x="2438400" y="2444115"/>
          <a:ext cx="309880" cy="290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en-US" altLang="zh-CN" sz="1100"/>
        </a:p>
      </xdr:txBody>
    </xdr:sp>
    <xdr:clientData/>
  </xdr:oneCellAnchor>
  <xdr:oneCellAnchor>
    <xdr:from>
      <xdr:col>3</xdr:col>
      <xdr:colOff>200025</xdr:colOff>
      <xdr:row>11</xdr:row>
      <xdr:rowOff>161925</xdr:rowOff>
    </xdr:from>
    <xdr:ext cx="309880" cy="307975"/>
    <xdr:sp>
      <xdr:nvSpPr>
        <xdr:cNvPr id="14" name="文本框 13"/>
        <xdr:cNvSpPr txBox="1"/>
      </xdr:nvSpPr>
      <xdr:spPr>
        <a:xfrm>
          <a:off x="2257425" y="2341245"/>
          <a:ext cx="309880" cy="3079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en-US" altLang="zh-CN" sz="1100"/>
        </a:p>
      </xdr:txBody>
    </xdr:sp>
    <xdr:clientData/>
  </xdr:oneCellAnchor>
  <xdr:oneCellAnchor>
    <xdr:from>
      <xdr:col>4</xdr:col>
      <xdr:colOff>542925</xdr:colOff>
      <xdr:row>11</xdr:row>
      <xdr:rowOff>123825</xdr:rowOff>
    </xdr:from>
    <xdr:ext cx="309880" cy="307975"/>
    <xdr:sp>
      <xdr:nvSpPr>
        <xdr:cNvPr id="15" name="文本框 14"/>
        <xdr:cNvSpPr txBox="1"/>
      </xdr:nvSpPr>
      <xdr:spPr>
        <a:xfrm>
          <a:off x="3286125" y="2303145"/>
          <a:ext cx="309880" cy="3079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180975</xdr:colOff>
      <xdr:row>13</xdr:row>
      <xdr:rowOff>95250</xdr:rowOff>
    </xdr:from>
    <xdr:ext cx="309880" cy="307975"/>
    <xdr:sp>
      <xdr:nvSpPr>
        <xdr:cNvPr id="27" name="文本框 26"/>
        <xdr:cNvSpPr txBox="1"/>
      </xdr:nvSpPr>
      <xdr:spPr>
        <a:xfrm>
          <a:off x="2238375" y="2670810"/>
          <a:ext cx="309880" cy="3079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en-US" altLang="zh-CN" sz="1100"/>
        </a:p>
      </xdr:txBody>
    </xdr:sp>
    <xdr:clientData/>
  </xdr:oneCellAnchor>
  <xdr:oneCellAnchor>
    <xdr:from>
      <xdr:col>4</xdr:col>
      <xdr:colOff>171450</xdr:colOff>
      <xdr:row>11</xdr:row>
      <xdr:rowOff>92075</xdr:rowOff>
    </xdr:from>
    <xdr:ext cx="309880" cy="358140"/>
    <xdr:sp>
      <xdr:nvSpPr>
        <xdr:cNvPr id="28" name="文本框 27"/>
        <xdr:cNvSpPr txBox="1"/>
      </xdr:nvSpPr>
      <xdr:spPr>
        <a:xfrm>
          <a:off x="2914650" y="2271395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4</xdr:col>
      <xdr:colOff>171450</xdr:colOff>
      <xdr:row>16</xdr:row>
      <xdr:rowOff>57150</xdr:rowOff>
    </xdr:from>
    <xdr:ext cx="309880" cy="358140"/>
    <xdr:sp>
      <xdr:nvSpPr>
        <xdr:cNvPr id="30" name="文本框 29"/>
        <xdr:cNvSpPr txBox="1"/>
      </xdr:nvSpPr>
      <xdr:spPr>
        <a:xfrm>
          <a:off x="2914650" y="322707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4</xdr:col>
      <xdr:colOff>552450</xdr:colOff>
      <xdr:row>18</xdr:row>
      <xdr:rowOff>171450</xdr:rowOff>
    </xdr:from>
    <xdr:ext cx="1249680" cy="358140"/>
    <xdr:sp>
      <xdr:nvSpPr>
        <xdr:cNvPr id="34" name="文本框 33">
          <a:hlinkClick xmlns:r="http://schemas.openxmlformats.org/officeDocument/2006/relationships" r:id="rId2"/>
        </xdr:cNvPr>
        <xdr:cNvSpPr txBox="1"/>
      </xdr:nvSpPr>
      <xdr:spPr>
        <a:xfrm>
          <a:off x="3295650" y="3737610"/>
          <a:ext cx="12496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400" b="1">
              <a:latin typeface="微软雅黑" panose="020B0503020204020204" pitchFamily="34" charset="-122"/>
              <a:ea typeface="微软雅黑" panose="020B0503020204020204" pitchFamily="34" charset="-122"/>
            </a:rPr>
            <a:t>订单明细查询</a:t>
          </a:r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4</xdr:col>
      <xdr:colOff>463550</xdr:colOff>
      <xdr:row>23</xdr:row>
      <xdr:rowOff>104775</xdr:rowOff>
    </xdr:from>
    <xdr:ext cx="1427480" cy="358140"/>
    <xdr:sp>
      <xdr:nvSpPr>
        <xdr:cNvPr id="35" name="文本框 34">
          <a:hlinkClick xmlns:r="http://schemas.openxmlformats.org/officeDocument/2006/relationships" r:id="rId3"/>
        </xdr:cNvPr>
        <xdr:cNvSpPr txBox="1"/>
      </xdr:nvSpPr>
      <xdr:spPr>
        <a:xfrm>
          <a:off x="3206750" y="4661535"/>
          <a:ext cx="14274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400" b="1">
              <a:latin typeface="微软雅黑" panose="020B0503020204020204" pitchFamily="34" charset="-122"/>
              <a:ea typeface="微软雅黑" panose="020B0503020204020204" pitchFamily="34" charset="-122"/>
            </a:rPr>
            <a:t>订单自定义查询</a:t>
          </a:r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104140</xdr:colOff>
      <xdr:row>20</xdr:row>
      <xdr:rowOff>180340</xdr:rowOff>
    </xdr:from>
    <xdr:ext cx="309880" cy="358140"/>
    <xdr:sp>
      <xdr:nvSpPr>
        <xdr:cNvPr id="43" name="文本框 42"/>
        <xdr:cNvSpPr txBox="1"/>
      </xdr:nvSpPr>
      <xdr:spPr>
        <a:xfrm>
          <a:off x="2161540" y="414274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314960</xdr:colOff>
      <xdr:row>22</xdr:row>
      <xdr:rowOff>97790</xdr:rowOff>
    </xdr:from>
    <xdr:to>
      <xdr:col>4</xdr:col>
      <xdr:colOff>319405</xdr:colOff>
      <xdr:row>26</xdr:row>
      <xdr:rowOff>72390</xdr:rowOff>
    </xdr:to>
    <xdr:pic>
      <xdr:nvPicPr>
        <xdr:cNvPr id="44" name="图片 43" descr="自定义查询1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72360" y="4456430"/>
          <a:ext cx="690245" cy="767080"/>
        </a:xfrm>
        <a:prstGeom prst="rect">
          <a:avLst/>
        </a:prstGeom>
      </xdr:spPr>
    </xdr:pic>
    <xdr:clientData/>
  </xdr:twoCellAnchor>
  <xdr:oneCellAnchor>
    <xdr:from>
      <xdr:col>3</xdr:col>
      <xdr:colOff>15240</xdr:colOff>
      <xdr:row>25</xdr:row>
      <xdr:rowOff>123190</xdr:rowOff>
    </xdr:from>
    <xdr:ext cx="309880" cy="358140"/>
    <xdr:sp>
      <xdr:nvSpPr>
        <xdr:cNvPr id="45" name="文本框 44"/>
        <xdr:cNvSpPr txBox="1"/>
      </xdr:nvSpPr>
      <xdr:spPr>
        <a:xfrm>
          <a:off x="2072640" y="507619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328295</xdr:colOff>
      <xdr:row>17</xdr:row>
      <xdr:rowOff>163195</xdr:rowOff>
    </xdr:from>
    <xdr:to>
      <xdr:col>4</xdr:col>
      <xdr:colOff>322580</xdr:colOff>
      <xdr:row>21</xdr:row>
      <xdr:rowOff>119380</xdr:rowOff>
    </xdr:to>
    <xdr:pic>
      <xdr:nvPicPr>
        <xdr:cNvPr id="46" name="图片 45" descr="查询1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85695" y="3531235"/>
          <a:ext cx="680085" cy="748665"/>
        </a:xfrm>
        <a:prstGeom prst="rect">
          <a:avLst/>
        </a:prstGeom>
      </xdr:spPr>
    </xdr:pic>
    <xdr:clientData/>
  </xdr:twoCellAnchor>
  <xdr:oneCellAnchor>
    <xdr:from>
      <xdr:col>3</xdr:col>
      <xdr:colOff>113030</xdr:colOff>
      <xdr:row>20</xdr:row>
      <xdr:rowOff>179705</xdr:rowOff>
    </xdr:from>
    <xdr:ext cx="309880" cy="358140"/>
    <xdr:sp>
      <xdr:nvSpPr>
        <xdr:cNvPr id="47" name="文本框 46"/>
        <xdr:cNvSpPr txBox="1"/>
      </xdr:nvSpPr>
      <xdr:spPr>
        <a:xfrm>
          <a:off x="2170430" y="4142105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1</xdr:col>
      <xdr:colOff>485775</xdr:colOff>
      <xdr:row>5</xdr:row>
      <xdr:rowOff>152400</xdr:rowOff>
    </xdr:from>
    <xdr:ext cx="538480" cy="3162300"/>
    <xdr:sp>
      <xdr:nvSpPr>
        <xdr:cNvPr id="48" name="文本框 47"/>
        <xdr:cNvSpPr txBox="1"/>
      </xdr:nvSpPr>
      <xdr:spPr>
        <a:xfrm>
          <a:off x="1171575" y="1143000"/>
          <a:ext cx="538480" cy="3162300"/>
        </a:xfrm>
        <a:prstGeom prst="rect">
          <a:avLst/>
        </a:prstGeom>
        <a:solidFill>
          <a:srgbClr val="54C2D5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订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单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管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理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系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zh-CN" altLang="en-US" sz="2800" b="1">
              <a:latin typeface="微软雅黑" panose="020B0503020204020204" pitchFamily="34" charset="-122"/>
              <a:ea typeface="微软雅黑" panose="020B0503020204020204" pitchFamily="34" charset="-122"/>
            </a:rPr>
            <a:t>统</a:t>
          </a:r>
          <a:endParaRPr lang="zh-CN" altLang="en-US" sz="28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269875</xdr:colOff>
      <xdr:row>3</xdr:row>
      <xdr:rowOff>132080</xdr:rowOff>
    </xdr:from>
    <xdr:to>
      <xdr:col>4</xdr:col>
      <xdr:colOff>328295</xdr:colOff>
      <xdr:row>7</xdr:row>
      <xdr:rowOff>152400</xdr:rowOff>
    </xdr:to>
    <xdr:pic>
      <xdr:nvPicPr>
        <xdr:cNvPr id="49" name="图片 48" descr="商品信息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27275" y="726440"/>
          <a:ext cx="744220" cy="812800"/>
        </a:xfrm>
        <a:prstGeom prst="rect">
          <a:avLst/>
        </a:prstGeom>
      </xdr:spPr>
    </xdr:pic>
    <xdr:clientData/>
  </xdr:twoCellAnchor>
  <xdr:oneCellAnchor>
    <xdr:from>
      <xdr:col>4</xdr:col>
      <xdr:colOff>541020</xdr:colOff>
      <xdr:row>4</xdr:row>
      <xdr:rowOff>160655</xdr:rowOff>
    </xdr:from>
    <xdr:ext cx="1249680" cy="358140"/>
    <xdr:sp>
      <xdr:nvSpPr>
        <xdr:cNvPr id="50" name="文本框 49">
          <a:hlinkClick xmlns:r="http://schemas.openxmlformats.org/officeDocument/2006/relationships" r:id="rId6"/>
        </xdr:cNvPr>
        <xdr:cNvSpPr txBox="1"/>
      </xdr:nvSpPr>
      <xdr:spPr>
        <a:xfrm>
          <a:off x="3284220" y="953135"/>
          <a:ext cx="12496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 b="1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添加商品信息</a:t>
          </a:r>
          <a:endParaRPr lang="zh-CN" altLang="en-US" sz="1400" b="1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318770</xdr:colOff>
      <xdr:row>8</xdr:row>
      <xdr:rowOff>92710</xdr:rowOff>
    </xdr:from>
    <xdr:to>
      <xdr:col>4</xdr:col>
      <xdr:colOff>275590</xdr:colOff>
      <xdr:row>12</xdr:row>
      <xdr:rowOff>11430</xdr:rowOff>
    </xdr:to>
    <xdr:pic>
      <xdr:nvPicPr>
        <xdr:cNvPr id="51" name="图片 50" descr="客户信息1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376170" y="1677670"/>
          <a:ext cx="642620" cy="711200"/>
        </a:xfrm>
        <a:prstGeom prst="rect">
          <a:avLst/>
        </a:prstGeom>
      </xdr:spPr>
    </xdr:pic>
    <xdr:clientData/>
  </xdr:twoCellAnchor>
  <xdr:oneCellAnchor>
    <xdr:from>
      <xdr:col>4</xdr:col>
      <xdr:colOff>541020</xdr:colOff>
      <xdr:row>9</xdr:row>
      <xdr:rowOff>71120</xdr:rowOff>
    </xdr:from>
    <xdr:ext cx="1249680" cy="358140"/>
    <xdr:sp>
      <xdr:nvSpPr>
        <xdr:cNvPr id="52" name="文本框 51">
          <a:hlinkClick xmlns:r="http://schemas.openxmlformats.org/officeDocument/2006/relationships" r:id="rId8"/>
        </xdr:cNvPr>
        <xdr:cNvSpPr txBox="1"/>
      </xdr:nvSpPr>
      <xdr:spPr>
        <a:xfrm>
          <a:off x="3284220" y="1854200"/>
          <a:ext cx="12496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 b="1">
              <a:latin typeface="微软雅黑" panose="020B0503020204020204" pitchFamily="34" charset="-122"/>
              <a:ea typeface="微软雅黑" panose="020B0503020204020204" pitchFamily="34" charset="-122"/>
            </a:rPr>
            <a:t>添加客户信息</a:t>
          </a:r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304800</xdr:colOff>
      <xdr:row>13</xdr:row>
      <xdr:rowOff>44450</xdr:rowOff>
    </xdr:from>
    <xdr:to>
      <xdr:col>4</xdr:col>
      <xdr:colOff>290195</xdr:colOff>
      <xdr:row>16</xdr:row>
      <xdr:rowOff>172720</xdr:rowOff>
    </xdr:to>
    <xdr:pic>
      <xdr:nvPicPr>
        <xdr:cNvPr id="53" name="图片 52" descr="数据录入1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362200" y="2620010"/>
          <a:ext cx="671195" cy="722630"/>
        </a:xfrm>
        <a:prstGeom prst="rect">
          <a:avLst/>
        </a:prstGeom>
      </xdr:spPr>
    </xdr:pic>
    <xdr:clientData/>
  </xdr:twoCellAnchor>
  <xdr:oneCellAnchor>
    <xdr:from>
      <xdr:col>4</xdr:col>
      <xdr:colOff>541020</xdr:colOff>
      <xdr:row>14</xdr:row>
      <xdr:rowOff>36195</xdr:rowOff>
    </xdr:from>
    <xdr:ext cx="1249680" cy="340995"/>
    <xdr:sp>
      <xdr:nvSpPr>
        <xdr:cNvPr id="54" name="文本框 53">
          <a:hlinkClick xmlns:r="http://schemas.openxmlformats.org/officeDocument/2006/relationships" r:id="rId10"/>
        </xdr:cNvPr>
        <xdr:cNvSpPr txBox="1"/>
      </xdr:nvSpPr>
      <xdr:spPr>
        <a:xfrm>
          <a:off x="3284220" y="2809875"/>
          <a:ext cx="1249680" cy="3409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 b="1">
              <a:latin typeface="微软雅黑" panose="020B0503020204020204" pitchFamily="34" charset="-122"/>
              <a:ea typeface="微软雅黑" panose="020B0503020204020204" pitchFamily="34" charset="-122"/>
            </a:rPr>
            <a:t>订单数据录入</a:t>
          </a:r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102870</xdr:colOff>
      <xdr:row>20</xdr:row>
      <xdr:rowOff>179070</xdr:rowOff>
    </xdr:from>
    <xdr:ext cx="309880" cy="358140"/>
    <xdr:sp>
      <xdr:nvSpPr>
        <xdr:cNvPr id="55" name="文本框 54"/>
        <xdr:cNvSpPr txBox="1"/>
      </xdr:nvSpPr>
      <xdr:spPr>
        <a:xfrm>
          <a:off x="2160270" y="414147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400" b="1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123825</xdr:colOff>
      <xdr:row>0</xdr:row>
      <xdr:rowOff>76200</xdr:rowOff>
    </xdr:from>
    <xdr:to>
      <xdr:col>4</xdr:col>
      <xdr:colOff>822325</xdr:colOff>
      <xdr:row>1</xdr:row>
      <xdr:rowOff>245110</xdr:rowOff>
    </xdr:to>
    <xdr:pic>
      <xdr:nvPicPr>
        <xdr:cNvPr id="2" name="图片 1" descr="首页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34225" y="76200"/>
          <a:ext cx="698500" cy="568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57150</xdr:colOff>
      <xdr:row>0</xdr:row>
      <xdr:rowOff>161925</xdr:rowOff>
    </xdr:from>
    <xdr:to>
      <xdr:col>10</xdr:col>
      <xdr:colOff>69850</xdr:colOff>
      <xdr:row>1</xdr:row>
      <xdr:rowOff>300990</xdr:rowOff>
    </xdr:to>
    <xdr:pic>
      <xdr:nvPicPr>
        <xdr:cNvPr id="2" name="图片 1" descr="首页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48975" y="161925"/>
          <a:ext cx="698500" cy="548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95250</xdr:colOff>
      <xdr:row>0</xdr:row>
      <xdr:rowOff>200025</xdr:rowOff>
    </xdr:from>
    <xdr:to>
      <xdr:col>15</xdr:col>
      <xdr:colOff>107950</xdr:colOff>
      <xdr:row>1</xdr:row>
      <xdr:rowOff>288925</xdr:rowOff>
    </xdr:to>
    <xdr:pic>
      <xdr:nvPicPr>
        <xdr:cNvPr id="2" name="图片 1" descr="首页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25275" y="200025"/>
          <a:ext cx="698500" cy="546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85725</xdr:colOff>
      <xdr:row>0</xdr:row>
      <xdr:rowOff>266700</xdr:rowOff>
    </xdr:from>
    <xdr:to>
      <xdr:col>7</xdr:col>
      <xdr:colOff>98425</xdr:colOff>
      <xdr:row>2</xdr:row>
      <xdr:rowOff>3175</xdr:rowOff>
    </xdr:to>
    <xdr:pic>
      <xdr:nvPicPr>
        <xdr:cNvPr id="2" name="图片 1" descr="首页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53325" y="266700"/>
          <a:ext cx="698500" cy="546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85725</xdr:colOff>
      <xdr:row>0</xdr:row>
      <xdr:rowOff>352425</xdr:rowOff>
    </xdr:from>
    <xdr:to>
      <xdr:col>7</xdr:col>
      <xdr:colOff>98425</xdr:colOff>
      <xdr:row>1</xdr:row>
      <xdr:rowOff>307975</xdr:rowOff>
    </xdr:to>
    <xdr:pic>
      <xdr:nvPicPr>
        <xdr:cNvPr id="2" name="图片 1" descr="首页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48650" y="352425"/>
          <a:ext cx="698500" cy="54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9" tint="0.799981688894314"/>
    <pageSetUpPr fitToPage="1"/>
  </sheetPr>
  <dimension ref="A1:V42"/>
  <sheetViews>
    <sheetView showGridLines="0" showRowColHeaders="0" showZeros="0" showOutlineSymbols="0" tabSelected="1" workbookViewId="0">
      <selection activeCell="A1" sqref="A1"/>
    </sheetView>
  </sheetViews>
  <sheetFormatPr defaultColWidth="9" defaultRowHeight="15.6"/>
  <sheetData>
    <row r="1" spans="1:2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  <c r="U1" s="39"/>
      <c r="V1" s="39"/>
    </row>
    <row r="2" spans="1:2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  <c r="P2" s="39"/>
      <c r="Q2" s="39"/>
      <c r="R2" s="39"/>
      <c r="S2" s="39"/>
      <c r="T2" s="39"/>
      <c r="U2" s="39"/>
      <c r="V2" s="39"/>
    </row>
    <row r="3" spans="1:2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9"/>
      <c r="Q3" s="39"/>
      <c r="R3" s="39"/>
      <c r="S3" s="39"/>
      <c r="T3" s="39"/>
      <c r="U3" s="39"/>
      <c r="V3" s="39"/>
    </row>
    <row r="4" spans="1:2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39"/>
      <c r="Q4" s="39"/>
      <c r="R4" s="39"/>
      <c r="S4" s="39"/>
      <c r="T4" s="39"/>
      <c r="U4" s="39"/>
      <c r="V4" s="39"/>
    </row>
    <row r="5" spans="1:2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  <c r="P5" s="39"/>
      <c r="Q5" s="39"/>
      <c r="R5" s="39"/>
      <c r="S5" s="39"/>
      <c r="T5" s="39"/>
      <c r="U5" s="39"/>
      <c r="V5" s="39"/>
    </row>
    <row r="6" spans="1:2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  <c r="P6" s="39"/>
      <c r="Q6" s="39"/>
      <c r="R6" s="39"/>
      <c r="S6" s="39"/>
      <c r="T6" s="39"/>
      <c r="U6" s="39"/>
      <c r="V6" s="39"/>
    </row>
    <row r="7" spans="1:2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  <c r="P7" s="39"/>
      <c r="Q7" s="39"/>
      <c r="R7" s="39"/>
      <c r="S7" s="39"/>
      <c r="T7" s="39"/>
      <c r="U7" s="39"/>
      <c r="V7" s="39"/>
    </row>
    <row r="8" spans="1:2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  <c r="P8" s="39"/>
      <c r="Q8" s="39"/>
      <c r="R8" s="39"/>
      <c r="S8" s="39"/>
      <c r="T8" s="39"/>
      <c r="U8" s="39"/>
      <c r="V8" s="39"/>
    </row>
    <row r="9" spans="1:2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9"/>
      <c r="P9" s="39"/>
      <c r="Q9" s="39"/>
      <c r="R9" s="39"/>
      <c r="S9" s="39"/>
      <c r="T9" s="39"/>
      <c r="U9" s="39"/>
      <c r="V9" s="39"/>
    </row>
    <row r="10" spans="1:2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9"/>
      <c r="P10" s="39"/>
      <c r="Q10" s="39"/>
      <c r="R10" s="39"/>
      <c r="S10" s="39"/>
      <c r="T10" s="39"/>
      <c r="U10" s="39"/>
      <c r="V10" s="39"/>
    </row>
    <row r="11" spans="1:2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  <c r="P11" s="39"/>
      <c r="Q11" s="39"/>
      <c r="R11" s="39"/>
      <c r="S11" s="39"/>
      <c r="T11" s="39"/>
      <c r="U11" s="39"/>
      <c r="V11" s="39"/>
    </row>
    <row r="12" spans="1:2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39"/>
      <c r="Q12" s="39"/>
      <c r="R12" s="39"/>
      <c r="S12" s="39"/>
      <c r="T12" s="39"/>
      <c r="U12" s="39"/>
      <c r="V12" s="39"/>
    </row>
    <row r="13" spans="1:2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9"/>
      <c r="P13" s="39"/>
      <c r="Q13" s="39"/>
      <c r="R13" s="39"/>
      <c r="S13" s="39"/>
      <c r="T13" s="39"/>
      <c r="U13" s="39"/>
      <c r="V13" s="39"/>
    </row>
    <row r="14" spans="1:2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39"/>
      <c r="Q14" s="39"/>
      <c r="R14" s="39"/>
      <c r="S14" s="39"/>
      <c r="T14" s="39"/>
      <c r="U14" s="39"/>
      <c r="V14" s="39"/>
    </row>
    <row r="15" spans="1:2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39"/>
      <c r="Q15" s="39"/>
      <c r="R15" s="39"/>
      <c r="S15" s="39"/>
      <c r="T15" s="39"/>
      <c r="U15" s="39"/>
      <c r="V15" s="39"/>
    </row>
    <row r="16" spans="1:2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39"/>
      <c r="Q16" s="39"/>
      <c r="R16" s="39"/>
      <c r="S16" s="39"/>
      <c r="T16" s="39"/>
      <c r="U16" s="39"/>
      <c r="V16" s="39"/>
    </row>
    <row r="17" spans="1:2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39"/>
      <c r="Q17" s="39"/>
      <c r="R17" s="39"/>
      <c r="S17" s="39"/>
      <c r="T17" s="39"/>
      <c r="U17" s="39"/>
      <c r="V17" s="39"/>
    </row>
    <row r="18" spans="1:2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39"/>
      <c r="Q18" s="39"/>
      <c r="R18" s="39"/>
      <c r="S18" s="39"/>
      <c r="T18" s="39"/>
      <c r="U18" s="39"/>
      <c r="V18" s="39"/>
    </row>
    <row r="19" spans="1:2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39"/>
      <c r="Q19" s="39"/>
      <c r="R19" s="39"/>
      <c r="S19" s="39"/>
      <c r="T19" s="39"/>
      <c r="U19" s="39"/>
      <c r="V19" s="39"/>
    </row>
    <row r="20" spans="1:2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39"/>
      <c r="Q20" s="39"/>
      <c r="R20" s="39"/>
      <c r="S20" s="39"/>
      <c r="T20" s="39"/>
      <c r="U20" s="39"/>
      <c r="V20" s="39"/>
    </row>
    <row r="21" spans="1:2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39"/>
      <c r="Q21" s="39"/>
      <c r="R21" s="39"/>
      <c r="S21" s="39"/>
      <c r="T21" s="39"/>
      <c r="U21" s="39"/>
      <c r="V21" s="39"/>
    </row>
    <row r="22" spans="1:2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39"/>
      <c r="Q22" s="39"/>
      <c r="R22" s="39"/>
      <c r="S22" s="39"/>
      <c r="T22" s="39"/>
      <c r="U22" s="39"/>
      <c r="V22" s="39"/>
    </row>
    <row r="23" spans="1:2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39"/>
      <c r="Q23" s="39"/>
      <c r="R23" s="39"/>
      <c r="S23" s="39"/>
      <c r="T23" s="39"/>
      <c r="U23" s="39"/>
      <c r="V23" s="39"/>
    </row>
    <row r="24" spans="1:2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39"/>
      <c r="Q24" s="39"/>
      <c r="R24" s="39"/>
      <c r="S24" s="39"/>
      <c r="T24" s="39"/>
      <c r="U24" s="39"/>
      <c r="V24" s="39"/>
    </row>
    <row r="25" spans="1:2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39"/>
      <c r="Q25" s="39"/>
      <c r="R25" s="39"/>
      <c r="S25" s="39"/>
      <c r="T25" s="39"/>
      <c r="U25" s="39"/>
      <c r="V25" s="39"/>
    </row>
    <row r="26" spans="1:2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39"/>
      <c r="Q26" s="39"/>
      <c r="R26" s="39"/>
      <c r="S26" s="39"/>
      <c r="T26" s="39"/>
      <c r="U26" s="39"/>
      <c r="V26" s="39"/>
    </row>
    <row r="27" spans="1:2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39"/>
      <c r="Q27" s="39"/>
      <c r="R27" s="39"/>
      <c r="S27" s="39"/>
      <c r="T27" s="39"/>
      <c r="U27" s="39"/>
      <c r="V27" s="39"/>
    </row>
    <row r="28" spans="1:2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39"/>
      <c r="Q28" s="39"/>
      <c r="R28" s="39"/>
      <c r="S28" s="39"/>
      <c r="T28" s="39"/>
      <c r="U28" s="39"/>
      <c r="V28" s="39"/>
    </row>
    <row r="29" spans="1:2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39"/>
      <c r="Q29" s="39"/>
      <c r="R29" s="39"/>
      <c r="S29" s="39"/>
      <c r="T29" s="39"/>
      <c r="U29" s="39"/>
      <c r="V29" s="39"/>
    </row>
    <row r="30" spans="1:2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39"/>
      <c r="Q30" s="39"/>
      <c r="R30" s="39"/>
      <c r="S30" s="39"/>
      <c r="T30" s="39"/>
      <c r="U30" s="39"/>
      <c r="V30" s="39"/>
    </row>
    <row r="31" spans="1:2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39"/>
      <c r="Q31" s="39"/>
      <c r="R31" s="39"/>
      <c r="S31" s="39"/>
      <c r="T31" s="39"/>
      <c r="U31" s="39"/>
      <c r="V31" s="39"/>
    </row>
    <row r="32" spans="1:2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</sheetData>
  <pageMargins left="0.751388888888889" right="0.751388888888889" top="1" bottom="1" header="0.5" footer="0.5"/>
  <pageSetup paperSize="9" scale="61" orientation="landscape" horizont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7" tint="0.799981688894314"/>
  </sheetPr>
  <dimension ref="A1:F18"/>
  <sheetViews>
    <sheetView topLeftCell="A2" workbookViewId="0">
      <selection activeCell="A1" sqref="A1:D18"/>
    </sheetView>
  </sheetViews>
  <sheetFormatPr defaultColWidth="22.625" defaultRowHeight="20.1" customHeight="1" outlineLevelCol="5"/>
  <cols>
    <col min="1" max="3" width="22.625" style="32"/>
    <col min="4" max="4" width="24.125" style="32" customWidth="1"/>
    <col min="5" max="16384" width="22.625" style="32"/>
  </cols>
  <sheetData>
    <row r="1" s="35" customFormat="1" ht="31.5" customHeight="1" spans="1:4">
      <c r="A1" s="9" t="s">
        <v>0</v>
      </c>
      <c r="B1" s="9" t="s">
        <v>1</v>
      </c>
      <c r="C1" s="9" t="s">
        <v>2</v>
      </c>
      <c r="D1" s="9" t="s">
        <v>3</v>
      </c>
    </row>
    <row r="2" customHeight="1" spans="1:4">
      <c r="A2" s="36" t="s">
        <v>4</v>
      </c>
      <c r="B2" s="36" t="s">
        <v>5</v>
      </c>
      <c r="C2" s="36">
        <v>188</v>
      </c>
      <c r="D2" s="36">
        <v>1000</v>
      </c>
    </row>
    <row r="3" customHeight="1" spans="1:4">
      <c r="A3" s="37" t="s">
        <v>6</v>
      </c>
      <c r="B3" s="37" t="s">
        <v>7</v>
      </c>
      <c r="C3" s="37">
        <v>198</v>
      </c>
      <c r="D3" s="37">
        <v>1200</v>
      </c>
    </row>
    <row r="4" customHeight="1" spans="1:4">
      <c r="A4" s="36" t="s">
        <v>8</v>
      </c>
      <c r="B4" s="36" t="s">
        <v>9</v>
      </c>
      <c r="C4" s="36">
        <v>220</v>
      </c>
      <c r="D4" s="36">
        <v>800</v>
      </c>
    </row>
    <row r="5" customHeight="1" spans="1:4">
      <c r="A5" s="37" t="s">
        <v>10</v>
      </c>
      <c r="B5" s="37" t="s">
        <v>11</v>
      </c>
      <c r="C5" s="37">
        <v>258</v>
      </c>
      <c r="D5" s="37">
        <v>500</v>
      </c>
    </row>
    <row r="6" customHeight="1" spans="1:4">
      <c r="A6" s="36" t="s">
        <v>12</v>
      </c>
      <c r="B6" s="36" t="s">
        <v>13</v>
      </c>
      <c r="C6" s="36">
        <v>278</v>
      </c>
      <c r="D6" s="36">
        <v>7800</v>
      </c>
    </row>
    <row r="7" customHeight="1" spans="1:4">
      <c r="A7" s="37" t="s">
        <v>14</v>
      </c>
      <c r="B7" s="37" t="s">
        <v>15</v>
      </c>
      <c r="C7" s="37">
        <v>298</v>
      </c>
      <c r="D7" s="37">
        <v>5000</v>
      </c>
    </row>
    <row r="8" customHeight="1" spans="1:4">
      <c r="A8" s="36"/>
      <c r="B8" s="36"/>
      <c r="C8" s="36"/>
      <c r="D8" s="36"/>
    </row>
    <row r="9" customHeight="1" spans="1:4">
      <c r="A9" s="37"/>
      <c r="B9" s="37"/>
      <c r="C9" s="37"/>
      <c r="D9" s="37"/>
    </row>
    <row r="10" customHeight="1" spans="1:6">
      <c r="A10" s="36"/>
      <c r="B10" s="36"/>
      <c r="C10" s="36"/>
      <c r="D10" s="36"/>
      <c r="F10" s="32" t="s">
        <v>16</v>
      </c>
    </row>
    <row r="11" customHeight="1" spans="1:4">
      <c r="A11" s="37"/>
      <c r="B11" s="37"/>
      <c r="C11" s="37"/>
      <c r="D11" s="37"/>
    </row>
    <row r="12" customHeight="1" spans="1:4">
      <c r="A12" s="36"/>
      <c r="B12" s="36"/>
      <c r="C12" s="36"/>
      <c r="D12" s="36"/>
    </row>
    <row r="13" customHeight="1" spans="1:4">
      <c r="A13" s="37"/>
      <c r="B13" s="37"/>
      <c r="C13" s="37"/>
      <c r="D13" s="37"/>
    </row>
    <row r="14" customHeight="1" spans="1:4">
      <c r="A14" s="36"/>
      <c r="B14" s="36"/>
      <c r="C14" s="36"/>
      <c r="D14" s="36"/>
    </row>
    <row r="15" customHeight="1" spans="1:4">
      <c r="A15" s="37"/>
      <c r="B15" s="37"/>
      <c r="C15" s="37"/>
      <c r="D15" s="37"/>
    </row>
    <row r="16" customHeight="1" spans="1:4">
      <c r="A16" s="36"/>
      <c r="B16" s="36"/>
      <c r="C16" s="36"/>
      <c r="D16" s="36"/>
    </row>
    <row r="17" customHeight="1" spans="1:4">
      <c r="A17" s="37"/>
      <c r="B17" s="37"/>
      <c r="C17" s="37"/>
      <c r="D17" s="37"/>
    </row>
    <row r="18" customHeight="1" spans="1:4">
      <c r="A18" s="36"/>
      <c r="B18" s="36"/>
      <c r="C18" s="36"/>
      <c r="D18" s="36"/>
    </row>
  </sheetData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0.799981688894314"/>
  </sheetPr>
  <dimension ref="A1:I17"/>
  <sheetViews>
    <sheetView topLeftCell="A3" workbookViewId="0">
      <selection activeCell="A1" sqref="A1:H19"/>
    </sheetView>
  </sheetViews>
  <sheetFormatPr defaultColWidth="9" defaultRowHeight="12"/>
  <cols>
    <col min="1" max="1" width="14.875" style="32" customWidth="1"/>
    <col min="2" max="2" width="16.75" style="32" customWidth="1"/>
    <col min="3" max="3" width="9" style="32"/>
    <col min="4" max="4" width="22.125" style="32" customWidth="1"/>
    <col min="5" max="5" width="9.125" style="32" customWidth="1"/>
    <col min="6" max="6" width="18.5" style="32" customWidth="1"/>
    <col min="7" max="8" width="20" style="32" customWidth="1"/>
    <col min="9" max="9" width="11.25" style="32" customWidth="1"/>
    <col min="10" max="16384" width="9" style="32"/>
  </cols>
  <sheetData>
    <row r="1" s="31" customFormat="1" ht="32.25" customHeight="1" spans="1:9">
      <c r="A1" s="27" t="s">
        <v>17</v>
      </c>
      <c r="B1" s="27" t="s">
        <v>18</v>
      </c>
      <c r="C1" s="27" t="s">
        <v>19</v>
      </c>
      <c r="D1" s="27" t="s">
        <v>20</v>
      </c>
      <c r="E1" s="27" t="s">
        <v>21</v>
      </c>
      <c r="F1" s="27" t="s">
        <v>22</v>
      </c>
      <c r="G1" s="27" t="s">
        <v>23</v>
      </c>
      <c r="H1" s="27" t="s">
        <v>24</v>
      </c>
      <c r="I1" s="27" t="s">
        <v>25</v>
      </c>
    </row>
    <row r="2" ht="24.95" customHeight="1" spans="1:9">
      <c r="A2" s="33" t="s">
        <v>26</v>
      </c>
      <c r="B2" s="33" t="s">
        <v>27</v>
      </c>
      <c r="C2" s="33" t="s">
        <v>28</v>
      </c>
      <c r="D2" s="33" t="s">
        <v>29</v>
      </c>
      <c r="E2" s="33">
        <v>610011</v>
      </c>
      <c r="F2" s="33" t="s">
        <v>30</v>
      </c>
      <c r="G2" s="33" t="s">
        <v>31</v>
      </c>
      <c r="H2" s="33">
        <v>3096666</v>
      </c>
      <c r="I2" s="33">
        <v>52628668</v>
      </c>
    </row>
    <row r="3" ht="24.95" customHeight="1" spans="1:9">
      <c r="A3" s="34" t="s">
        <v>32</v>
      </c>
      <c r="B3" s="34" t="s">
        <v>33</v>
      </c>
      <c r="C3" s="34" t="s">
        <v>34</v>
      </c>
      <c r="D3" s="34" t="s">
        <v>35</v>
      </c>
      <c r="E3" s="34">
        <v>610012</v>
      </c>
      <c r="F3" s="34" t="s">
        <v>36</v>
      </c>
      <c r="G3" s="34" t="s">
        <v>37</v>
      </c>
      <c r="H3" s="34">
        <v>3096666</v>
      </c>
      <c r="I3" s="34">
        <v>52628669</v>
      </c>
    </row>
    <row r="4" ht="24.95" customHeight="1" spans="1:9">
      <c r="A4" s="33" t="s">
        <v>38</v>
      </c>
      <c r="B4" s="33" t="s">
        <v>39</v>
      </c>
      <c r="C4" s="33" t="s">
        <v>40</v>
      </c>
      <c r="D4" s="33" t="s">
        <v>41</v>
      </c>
      <c r="E4" s="33">
        <v>610013</v>
      </c>
      <c r="F4" s="33" t="s">
        <v>42</v>
      </c>
      <c r="G4" s="33" t="s">
        <v>43</v>
      </c>
      <c r="H4" s="33">
        <v>3096666</v>
      </c>
      <c r="I4" s="33">
        <v>52628670</v>
      </c>
    </row>
    <row r="5" ht="24.95" customHeight="1" spans="1:9">
      <c r="A5" s="34" t="s">
        <v>44</v>
      </c>
      <c r="B5" s="34" t="s">
        <v>45</v>
      </c>
      <c r="C5" s="34" t="s">
        <v>46</v>
      </c>
      <c r="D5" s="34" t="s">
        <v>47</v>
      </c>
      <c r="E5" s="34">
        <v>610014</v>
      </c>
      <c r="F5" s="34" t="s">
        <v>48</v>
      </c>
      <c r="G5" s="34" t="s">
        <v>49</v>
      </c>
      <c r="H5" s="34">
        <v>3096666</v>
      </c>
      <c r="I5" s="34">
        <v>52628671</v>
      </c>
    </row>
    <row r="6" ht="24.95" customHeight="1" spans="1:9">
      <c r="A6" s="33" t="s">
        <v>50</v>
      </c>
      <c r="B6" s="33" t="s">
        <v>51</v>
      </c>
      <c r="C6" s="33" t="s">
        <v>52</v>
      </c>
      <c r="D6" s="33" t="s">
        <v>53</v>
      </c>
      <c r="E6" s="33">
        <v>610015</v>
      </c>
      <c r="F6" s="33" t="s">
        <v>54</v>
      </c>
      <c r="G6" s="33" t="s">
        <v>55</v>
      </c>
      <c r="H6" s="33">
        <v>3096666</v>
      </c>
      <c r="I6" s="33">
        <v>52628672</v>
      </c>
    </row>
    <row r="7" ht="24.95" customHeight="1" spans="1:9">
      <c r="A7" s="34" t="s">
        <v>56</v>
      </c>
      <c r="B7" s="34" t="s">
        <v>57</v>
      </c>
      <c r="C7" s="34" t="s">
        <v>58</v>
      </c>
      <c r="D7" s="34" t="s">
        <v>59</v>
      </c>
      <c r="E7" s="34">
        <v>610016</v>
      </c>
      <c r="F7" s="34" t="s">
        <v>60</v>
      </c>
      <c r="G7" s="34" t="s">
        <v>61</v>
      </c>
      <c r="H7" s="34">
        <v>3096666</v>
      </c>
      <c r="I7" s="34">
        <v>52628673</v>
      </c>
    </row>
    <row r="8" ht="24.95" customHeight="1" spans="1:9">
      <c r="A8" s="33"/>
      <c r="B8" s="33"/>
      <c r="C8" s="33"/>
      <c r="D8" s="33"/>
      <c r="E8" s="33"/>
      <c r="F8" s="33"/>
      <c r="G8" s="33"/>
      <c r="H8" s="33"/>
      <c r="I8" s="33"/>
    </row>
    <row r="9" ht="24.95" customHeight="1" spans="1:9">
      <c r="A9" s="34"/>
      <c r="B9" s="34"/>
      <c r="C9" s="34"/>
      <c r="D9" s="34"/>
      <c r="E9" s="34"/>
      <c r="F9" s="34"/>
      <c r="G9" s="34"/>
      <c r="H9" s="34"/>
      <c r="I9" s="34"/>
    </row>
    <row r="10" ht="24.95" customHeight="1" spans="1:9">
      <c r="A10" s="33"/>
      <c r="B10" s="33"/>
      <c r="C10" s="33"/>
      <c r="D10" s="33"/>
      <c r="E10" s="33"/>
      <c r="F10" s="33"/>
      <c r="G10" s="33"/>
      <c r="H10" s="33"/>
      <c r="I10" s="33"/>
    </row>
    <row r="11" ht="24.95" customHeight="1" spans="1:9">
      <c r="A11" s="34"/>
      <c r="B11" s="34"/>
      <c r="C11" s="34"/>
      <c r="D11" s="34"/>
      <c r="E11" s="34"/>
      <c r="F11" s="34"/>
      <c r="G11" s="34"/>
      <c r="H11" s="34"/>
      <c r="I11" s="34"/>
    </row>
    <row r="12" ht="24.95" customHeight="1" spans="1:9">
      <c r="A12" s="33"/>
      <c r="B12" s="33"/>
      <c r="C12" s="33"/>
      <c r="D12" s="33"/>
      <c r="E12" s="33"/>
      <c r="F12" s="33"/>
      <c r="G12" s="33"/>
      <c r="H12" s="33"/>
      <c r="I12" s="33"/>
    </row>
    <row r="13" ht="24.95" customHeight="1" spans="1:9">
      <c r="A13" s="34"/>
      <c r="B13" s="34"/>
      <c r="C13" s="34"/>
      <c r="D13" s="34"/>
      <c r="E13" s="34"/>
      <c r="F13" s="34"/>
      <c r="G13" s="34"/>
      <c r="H13" s="34"/>
      <c r="I13" s="34"/>
    </row>
    <row r="14" ht="24.95" customHeight="1" spans="1:9">
      <c r="A14" s="33"/>
      <c r="B14" s="33"/>
      <c r="C14" s="33"/>
      <c r="D14" s="33"/>
      <c r="E14" s="33"/>
      <c r="F14" s="33"/>
      <c r="G14" s="33"/>
      <c r="H14" s="33"/>
      <c r="I14" s="33"/>
    </row>
    <row r="15" ht="24.95" customHeight="1" spans="1:9">
      <c r="A15" s="34"/>
      <c r="B15" s="34"/>
      <c r="C15" s="34"/>
      <c r="D15" s="34"/>
      <c r="E15" s="34"/>
      <c r="F15" s="34"/>
      <c r="G15" s="34"/>
      <c r="H15" s="34"/>
      <c r="I15" s="34"/>
    </row>
    <row r="16" ht="24.95" customHeight="1" spans="1:9">
      <c r="A16" s="33"/>
      <c r="B16" s="33"/>
      <c r="C16" s="33"/>
      <c r="D16" s="33"/>
      <c r="E16" s="33"/>
      <c r="F16" s="33"/>
      <c r="G16" s="33"/>
      <c r="H16" s="33"/>
      <c r="I16" s="33"/>
    </row>
    <row r="17" ht="24.95" customHeight="1" spans="1:9">
      <c r="A17" s="34"/>
      <c r="B17" s="34"/>
      <c r="C17" s="34"/>
      <c r="D17" s="34"/>
      <c r="E17" s="34"/>
      <c r="F17" s="34"/>
      <c r="G17" s="34"/>
      <c r="H17" s="34"/>
      <c r="I17" s="34"/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7" tint="0.799981688894314"/>
  </sheetPr>
  <dimension ref="A1:N59"/>
  <sheetViews>
    <sheetView workbookViewId="0">
      <selection activeCell="A1" sqref="A1"/>
    </sheetView>
  </sheetViews>
  <sheetFormatPr defaultColWidth="9" defaultRowHeight="24.95" customHeight="1"/>
  <cols>
    <col min="1" max="1" width="10.5" style="26" customWidth="1"/>
    <col min="2" max="2" width="15" style="26" customWidth="1"/>
    <col min="3" max="3" width="12.75" style="26" customWidth="1"/>
    <col min="4" max="4" width="18.125" style="26" customWidth="1"/>
    <col min="5" max="5" width="9.75" style="26" customWidth="1"/>
    <col min="6" max="6" width="13.25" style="26" customWidth="1"/>
    <col min="7" max="7" width="7.75" style="26" customWidth="1"/>
    <col min="8" max="8" width="7.125" style="26" customWidth="1"/>
    <col min="9" max="9" width="9.125" style="26" customWidth="1"/>
    <col min="10" max="10" width="6.875" style="26" customWidth="1"/>
    <col min="11" max="11" width="9.125" style="26" customWidth="1"/>
    <col min="12" max="13" width="9" style="26"/>
    <col min="14" max="14" width="15.25" style="26" customWidth="1"/>
    <col min="15" max="16384" width="9" style="26"/>
  </cols>
  <sheetData>
    <row r="1" ht="36" customHeight="1" spans="1:14">
      <c r="A1" s="27" t="s">
        <v>62</v>
      </c>
      <c r="B1" s="27" t="s">
        <v>63</v>
      </c>
      <c r="C1" s="27" t="s">
        <v>17</v>
      </c>
      <c r="D1" s="27" t="s">
        <v>64</v>
      </c>
      <c r="E1" s="27" t="s">
        <v>0</v>
      </c>
      <c r="F1" s="27" t="s">
        <v>1</v>
      </c>
      <c r="G1" s="27" t="s">
        <v>2</v>
      </c>
      <c r="H1" s="27" t="s">
        <v>65</v>
      </c>
      <c r="I1" s="27" t="s">
        <v>66</v>
      </c>
      <c r="J1" s="27" t="s">
        <v>67</v>
      </c>
      <c r="K1" s="27" t="s">
        <v>68</v>
      </c>
      <c r="L1" s="27" t="s">
        <v>69</v>
      </c>
      <c r="M1" s="27" t="s">
        <v>70</v>
      </c>
      <c r="N1" s="27" t="s">
        <v>71</v>
      </c>
    </row>
    <row r="2" customHeight="1" spans="1:14">
      <c r="A2" s="11">
        <v>201710001</v>
      </c>
      <c r="B2" s="28">
        <v>43009</v>
      </c>
      <c r="C2" s="11" t="s">
        <v>26</v>
      </c>
      <c r="D2" s="11" t="str">
        <f t="shared" ref="D2:D21" si="0">VLOOKUP(C2,tabel2,2,FALSE)</f>
        <v>上海实业有限公司</v>
      </c>
      <c r="E2" s="11" t="s">
        <v>4</v>
      </c>
      <c r="F2" s="11" t="str">
        <f t="shared" ref="F2:F21" si="1">VLOOKUP(E2,tabel1,2,FALSE)</f>
        <v>商品名称N01</v>
      </c>
      <c r="G2" s="11">
        <f t="shared" ref="G2:G21" si="2">VLOOKUP(E2,tabel1,3,FALSE)</f>
        <v>188</v>
      </c>
      <c r="H2" s="11">
        <v>20</v>
      </c>
      <c r="I2" s="11">
        <f>G2*H2</f>
        <v>3760</v>
      </c>
      <c r="J2" s="11">
        <v>20</v>
      </c>
      <c r="K2" s="11">
        <v>3700</v>
      </c>
      <c r="L2" s="11" t="s">
        <v>72</v>
      </c>
      <c r="M2" s="11" t="s">
        <v>73</v>
      </c>
      <c r="N2" s="28" t="s">
        <v>74</v>
      </c>
    </row>
    <row r="3" customHeight="1" spans="1:14">
      <c r="A3" s="13">
        <v>201710001</v>
      </c>
      <c r="B3" s="29">
        <v>43009</v>
      </c>
      <c r="C3" s="13" t="s">
        <v>26</v>
      </c>
      <c r="D3" s="13" t="str">
        <f t="shared" si="0"/>
        <v>上海实业有限公司</v>
      </c>
      <c r="E3" s="13" t="s">
        <v>6</v>
      </c>
      <c r="F3" s="13" t="str">
        <f t="shared" si="1"/>
        <v>商品名称N02</v>
      </c>
      <c r="G3" s="13">
        <f t="shared" si="2"/>
        <v>198</v>
      </c>
      <c r="H3" s="13">
        <v>50</v>
      </c>
      <c r="I3" s="13">
        <f t="shared" ref="I3:I21" si="3">G3*H3</f>
        <v>9900</v>
      </c>
      <c r="J3" s="13">
        <v>20</v>
      </c>
      <c r="K3" s="13">
        <v>9000</v>
      </c>
      <c r="L3" s="13" t="s">
        <v>72</v>
      </c>
      <c r="M3" s="11"/>
      <c r="N3" s="30" t="s">
        <v>74</v>
      </c>
    </row>
    <row r="4" customHeight="1" spans="1:14">
      <c r="A4" s="11">
        <v>201710001</v>
      </c>
      <c r="B4" s="28">
        <v>43009</v>
      </c>
      <c r="C4" s="11" t="s">
        <v>26</v>
      </c>
      <c r="D4" s="11" t="str">
        <f t="shared" si="0"/>
        <v>上海实业有限公司</v>
      </c>
      <c r="E4" s="11" t="s">
        <v>8</v>
      </c>
      <c r="F4" s="11" t="str">
        <f t="shared" si="1"/>
        <v>商品名称N03</v>
      </c>
      <c r="G4" s="11">
        <f t="shared" si="2"/>
        <v>220</v>
      </c>
      <c r="H4" s="11">
        <v>20</v>
      </c>
      <c r="I4" s="11">
        <f t="shared" si="3"/>
        <v>4400</v>
      </c>
      <c r="J4" s="11">
        <v>20</v>
      </c>
      <c r="K4" s="11">
        <v>4420</v>
      </c>
      <c r="L4" s="11" t="s">
        <v>72</v>
      </c>
      <c r="M4" s="11"/>
      <c r="N4" s="28" t="s">
        <v>74</v>
      </c>
    </row>
    <row r="5" customHeight="1" spans="1:14">
      <c r="A5" s="13">
        <v>201710001</v>
      </c>
      <c r="B5" s="29">
        <v>43009</v>
      </c>
      <c r="C5" s="13" t="s">
        <v>26</v>
      </c>
      <c r="D5" s="13" t="str">
        <f t="shared" si="0"/>
        <v>上海实业有限公司</v>
      </c>
      <c r="E5" s="13" t="s">
        <v>10</v>
      </c>
      <c r="F5" s="13" t="str">
        <f t="shared" si="1"/>
        <v>商品名称N04</v>
      </c>
      <c r="G5" s="13">
        <f t="shared" si="2"/>
        <v>258</v>
      </c>
      <c r="H5" s="13">
        <v>15</v>
      </c>
      <c r="I5" s="13">
        <f t="shared" si="3"/>
        <v>3870</v>
      </c>
      <c r="J5" s="13">
        <v>20</v>
      </c>
      <c r="K5" s="13">
        <v>3890</v>
      </c>
      <c r="L5" s="13" t="s">
        <v>72</v>
      </c>
      <c r="M5" s="11"/>
      <c r="N5" s="29" t="s">
        <v>74</v>
      </c>
    </row>
    <row r="6" customHeight="1" spans="1:14">
      <c r="A6" s="11">
        <v>201710002</v>
      </c>
      <c r="B6" s="28">
        <v>43009</v>
      </c>
      <c r="C6" s="11" t="s">
        <v>32</v>
      </c>
      <c r="D6" s="11" t="str">
        <f t="shared" si="0"/>
        <v>北京实业有限公司</v>
      </c>
      <c r="E6" s="11" t="s">
        <v>12</v>
      </c>
      <c r="F6" s="11" t="str">
        <f t="shared" si="1"/>
        <v>商品名称N05</v>
      </c>
      <c r="G6" s="11">
        <f t="shared" si="2"/>
        <v>278</v>
      </c>
      <c r="H6" s="11">
        <v>15</v>
      </c>
      <c r="I6" s="11">
        <f t="shared" si="3"/>
        <v>4170</v>
      </c>
      <c r="J6" s="11">
        <v>20</v>
      </c>
      <c r="K6" s="11">
        <v>4100</v>
      </c>
      <c r="L6" s="11" t="s">
        <v>72</v>
      </c>
      <c r="M6" s="11" t="s">
        <v>75</v>
      </c>
      <c r="N6" s="28" t="s">
        <v>74</v>
      </c>
    </row>
    <row r="7" customHeight="1" spans="1:14">
      <c r="A7" s="13">
        <v>201710002</v>
      </c>
      <c r="B7" s="29">
        <v>43009</v>
      </c>
      <c r="C7" s="13" t="s">
        <v>32</v>
      </c>
      <c r="D7" s="13" t="str">
        <f t="shared" si="0"/>
        <v>北京实业有限公司</v>
      </c>
      <c r="E7" s="13" t="s">
        <v>14</v>
      </c>
      <c r="F7" s="13" t="str">
        <f t="shared" si="1"/>
        <v>商品名称N06</v>
      </c>
      <c r="G7" s="13">
        <f t="shared" si="2"/>
        <v>298</v>
      </c>
      <c r="H7" s="13">
        <v>15</v>
      </c>
      <c r="I7" s="13">
        <f t="shared" si="3"/>
        <v>4470</v>
      </c>
      <c r="J7" s="13">
        <v>20</v>
      </c>
      <c r="K7" s="13">
        <v>4490</v>
      </c>
      <c r="L7" s="13" t="s">
        <v>72</v>
      </c>
      <c r="M7" s="11"/>
      <c r="N7" s="29" t="s">
        <v>74</v>
      </c>
    </row>
    <row r="8" customHeight="1" spans="1:14">
      <c r="A8" s="11">
        <v>201710002</v>
      </c>
      <c r="B8" s="28">
        <v>43011</v>
      </c>
      <c r="C8" s="11" t="s">
        <v>38</v>
      </c>
      <c r="D8" s="11" t="str">
        <f t="shared" si="0"/>
        <v>维佳实业有限公司</v>
      </c>
      <c r="E8" s="11" t="s">
        <v>14</v>
      </c>
      <c r="F8" s="11" t="str">
        <f t="shared" si="1"/>
        <v>商品名称N06</v>
      </c>
      <c r="G8" s="11">
        <f t="shared" si="2"/>
        <v>298</v>
      </c>
      <c r="H8" s="11">
        <v>15</v>
      </c>
      <c r="I8" s="11">
        <f t="shared" si="3"/>
        <v>4470</v>
      </c>
      <c r="J8" s="11">
        <v>20</v>
      </c>
      <c r="K8" s="11">
        <v>4940</v>
      </c>
      <c r="L8" s="11" t="s">
        <v>72</v>
      </c>
      <c r="M8" s="11" t="s">
        <v>75</v>
      </c>
      <c r="N8" s="28" t="s">
        <v>76</v>
      </c>
    </row>
    <row r="9" customHeight="1" spans="1:14">
      <c r="A9" s="13">
        <v>201710002</v>
      </c>
      <c r="B9" s="29">
        <v>43011</v>
      </c>
      <c r="C9" s="13" t="s">
        <v>38</v>
      </c>
      <c r="D9" s="13" t="str">
        <f t="shared" si="0"/>
        <v>维佳实业有限公司</v>
      </c>
      <c r="E9" s="13" t="s">
        <v>14</v>
      </c>
      <c r="F9" s="13" t="str">
        <f t="shared" si="1"/>
        <v>商品名称N06</v>
      </c>
      <c r="G9" s="13">
        <f t="shared" si="2"/>
        <v>298</v>
      </c>
      <c r="H9" s="13">
        <v>15</v>
      </c>
      <c r="I9" s="13">
        <f t="shared" si="3"/>
        <v>4470</v>
      </c>
      <c r="J9" s="13">
        <v>20</v>
      </c>
      <c r="K9" s="13">
        <v>5540</v>
      </c>
      <c r="L9" s="13" t="s">
        <v>72</v>
      </c>
      <c r="M9" s="11"/>
      <c r="N9" s="29" t="s">
        <v>76</v>
      </c>
    </row>
    <row r="10" customHeight="1" spans="1:14">
      <c r="A10" s="11">
        <v>201710002</v>
      </c>
      <c r="B10" s="28">
        <v>43011</v>
      </c>
      <c r="C10" s="11" t="s">
        <v>38</v>
      </c>
      <c r="D10" s="11" t="str">
        <f t="shared" si="0"/>
        <v>维佳实业有限公司</v>
      </c>
      <c r="E10" s="11" t="s">
        <v>14</v>
      </c>
      <c r="F10" s="11" t="str">
        <f t="shared" si="1"/>
        <v>商品名称N06</v>
      </c>
      <c r="G10" s="11">
        <f t="shared" si="2"/>
        <v>298</v>
      </c>
      <c r="H10" s="11">
        <v>15</v>
      </c>
      <c r="I10" s="11">
        <f t="shared" si="3"/>
        <v>4470</v>
      </c>
      <c r="J10" s="11">
        <v>20</v>
      </c>
      <c r="K10" s="11">
        <v>5840</v>
      </c>
      <c r="L10" s="11" t="s">
        <v>72</v>
      </c>
      <c r="M10" s="11"/>
      <c r="N10" s="28" t="s">
        <v>76</v>
      </c>
    </row>
    <row r="11" customHeight="1" spans="1:14">
      <c r="A11" s="13">
        <v>201710002</v>
      </c>
      <c r="B11" s="29">
        <v>43011</v>
      </c>
      <c r="C11" s="13" t="s">
        <v>44</v>
      </c>
      <c r="D11" s="13" t="str">
        <f t="shared" si="0"/>
        <v>明惠实业有限公司</v>
      </c>
      <c r="E11" s="13" t="s">
        <v>14</v>
      </c>
      <c r="F11" s="13" t="str">
        <f t="shared" si="1"/>
        <v>商品名称N06</v>
      </c>
      <c r="G11" s="13">
        <f t="shared" si="2"/>
        <v>298</v>
      </c>
      <c r="H11" s="13">
        <v>15</v>
      </c>
      <c r="I11" s="13">
        <f t="shared" si="3"/>
        <v>4470</v>
      </c>
      <c r="J11" s="13">
        <v>20</v>
      </c>
      <c r="K11" s="13">
        <v>5990</v>
      </c>
      <c r="L11" s="13" t="s">
        <v>72</v>
      </c>
      <c r="M11" s="11" t="s">
        <v>75</v>
      </c>
      <c r="N11" s="29" t="s">
        <v>76</v>
      </c>
    </row>
    <row r="12" customHeight="1" spans="1:14">
      <c r="A12" s="11">
        <v>201710002</v>
      </c>
      <c r="B12" s="28">
        <v>43011</v>
      </c>
      <c r="C12" s="11" t="s">
        <v>44</v>
      </c>
      <c r="D12" s="11" t="str">
        <f t="shared" si="0"/>
        <v>明惠实业有限公司</v>
      </c>
      <c r="E12" s="11" t="s">
        <v>14</v>
      </c>
      <c r="F12" s="11" t="str">
        <f t="shared" si="1"/>
        <v>商品名称N06</v>
      </c>
      <c r="G12" s="11">
        <f t="shared" si="2"/>
        <v>298</v>
      </c>
      <c r="H12" s="11">
        <v>15</v>
      </c>
      <c r="I12" s="11">
        <f t="shared" si="3"/>
        <v>4470</v>
      </c>
      <c r="J12" s="11">
        <v>20</v>
      </c>
      <c r="K12" s="11">
        <v>6020</v>
      </c>
      <c r="L12" s="11" t="s">
        <v>72</v>
      </c>
      <c r="M12" s="11"/>
      <c r="N12" s="28" t="s">
        <v>76</v>
      </c>
    </row>
    <row r="13" customHeight="1" spans="1:14">
      <c r="A13" s="13">
        <v>201710003</v>
      </c>
      <c r="B13" s="29">
        <v>43011</v>
      </c>
      <c r="C13" s="13" t="s">
        <v>50</v>
      </c>
      <c r="D13" s="13" t="str">
        <f t="shared" si="0"/>
        <v>小东实业有限公司</v>
      </c>
      <c r="E13" s="13" t="s">
        <v>14</v>
      </c>
      <c r="F13" s="13" t="str">
        <f t="shared" si="1"/>
        <v>商品名称N06</v>
      </c>
      <c r="G13" s="13">
        <f t="shared" si="2"/>
        <v>298</v>
      </c>
      <c r="H13" s="13">
        <v>15</v>
      </c>
      <c r="I13" s="13">
        <f t="shared" si="3"/>
        <v>4470</v>
      </c>
      <c r="J13" s="13">
        <v>20</v>
      </c>
      <c r="K13" s="13">
        <v>7520</v>
      </c>
      <c r="L13" s="13" t="s">
        <v>72</v>
      </c>
      <c r="M13" s="11" t="s">
        <v>77</v>
      </c>
      <c r="N13" s="29" t="s">
        <v>76</v>
      </c>
    </row>
    <row r="14" customHeight="1" spans="1:14">
      <c r="A14" s="11">
        <v>201710003</v>
      </c>
      <c r="B14" s="28">
        <v>43011</v>
      </c>
      <c r="C14" s="11" t="s">
        <v>50</v>
      </c>
      <c r="D14" s="11" t="str">
        <f t="shared" si="0"/>
        <v>小东实业有限公司</v>
      </c>
      <c r="E14" s="11" t="s">
        <v>14</v>
      </c>
      <c r="F14" s="11" t="str">
        <f t="shared" si="1"/>
        <v>商品名称N06</v>
      </c>
      <c r="G14" s="11">
        <f t="shared" si="2"/>
        <v>298</v>
      </c>
      <c r="H14" s="11">
        <v>15</v>
      </c>
      <c r="I14" s="11">
        <f t="shared" si="3"/>
        <v>4470</v>
      </c>
      <c r="J14" s="11">
        <v>20</v>
      </c>
      <c r="K14" s="11">
        <v>9020</v>
      </c>
      <c r="L14" s="11" t="s">
        <v>72</v>
      </c>
      <c r="M14" s="11"/>
      <c r="N14" s="28" t="s">
        <v>76</v>
      </c>
    </row>
    <row r="15" customHeight="1" spans="1:14">
      <c r="A15" s="13">
        <v>201710003</v>
      </c>
      <c r="B15" s="29">
        <v>43011</v>
      </c>
      <c r="C15" s="13" t="s">
        <v>50</v>
      </c>
      <c r="D15" s="13" t="str">
        <f t="shared" si="0"/>
        <v>小东实业有限公司</v>
      </c>
      <c r="E15" s="13" t="s">
        <v>14</v>
      </c>
      <c r="F15" s="13" t="str">
        <f t="shared" si="1"/>
        <v>商品名称N06</v>
      </c>
      <c r="G15" s="13">
        <f t="shared" si="2"/>
        <v>298</v>
      </c>
      <c r="H15" s="13">
        <v>15</v>
      </c>
      <c r="I15" s="13">
        <f t="shared" si="3"/>
        <v>4470</v>
      </c>
      <c r="J15" s="13">
        <v>20</v>
      </c>
      <c r="K15" s="13">
        <v>6320</v>
      </c>
      <c r="L15" s="13" t="s">
        <v>72</v>
      </c>
      <c r="M15" s="11"/>
      <c r="N15" s="29" t="s">
        <v>76</v>
      </c>
    </row>
    <row r="16" customHeight="1" spans="1:14">
      <c r="A16" s="11">
        <v>201710003</v>
      </c>
      <c r="B16" s="28">
        <v>43011</v>
      </c>
      <c r="C16" s="11" t="s">
        <v>50</v>
      </c>
      <c r="D16" s="11" t="str">
        <f t="shared" si="0"/>
        <v>小东实业有限公司</v>
      </c>
      <c r="E16" s="11" t="s">
        <v>14</v>
      </c>
      <c r="F16" s="11" t="str">
        <f t="shared" si="1"/>
        <v>商品名称N06</v>
      </c>
      <c r="G16" s="11">
        <f t="shared" si="2"/>
        <v>298</v>
      </c>
      <c r="H16" s="11">
        <v>15</v>
      </c>
      <c r="I16" s="11">
        <f t="shared" si="3"/>
        <v>4470</v>
      </c>
      <c r="J16" s="11">
        <v>20</v>
      </c>
      <c r="K16" s="11">
        <v>7220</v>
      </c>
      <c r="L16" s="11" t="s">
        <v>72</v>
      </c>
      <c r="M16" s="11"/>
      <c r="N16" s="28" t="s">
        <v>76</v>
      </c>
    </row>
    <row r="17" customHeight="1" spans="1:14">
      <c r="A17" s="13">
        <v>201710003</v>
      </c>
      <c r="B17" s="29">
        <v>43011</v>
      </c>
      <c r="C17" s="13" t="s">
        <v>56</v>
      </c>
      <c r="D17" s="13" t="str">
        <f t="shared" si="0"/>
        <v>陈诚实业有限公司</v>
      </c>
      <c r="E17" s="13" t="s">
        <v>14</v>
      </c>
      <c r="F17" s="13" t="str">
        <f t="shared" si="1"/>
        <v>商品名称N06</v>
      </c>
      <c r="G17" s="13">
        <f t="shared" si="2"/>
        <v>298</v>
      </c>
      <c r="H17" s="13">
        <v>15</v>
      </c>
      <c r="I17" s="13">
        <f t="shared" si="3"/>
        <v>4470</v>
      </c>
      <c r="J17" s="13">
        <v>20</v>
      </c>
      <c r="K17" s="13">
        <v>7490</v>
      </c>
      <c r="L17" s="13" t="s">
        <v>72</v>
      </c>
      <c r="M17" s="11" t="s">
        <v>77</v>
      </c>
      <c r="N17" s="29" t="s">
        <v>76</v>
      </c>
    </row>
    <row r="18" customHeight="1" spans="1:14">
      <c r="A18" s="11">
        <v>201710003</v>
      </c>
      <c r="B18" s="28">
        <v>43011</v>
      </c>
      <c r="C18" s="11" t="s">
        <v>56</v>
      </c>
      <c r="D18" s="11" t="str">
        <f t="shared" si="0"/>
        <v>陈诚实业有限公司</v>
      </c>
      <c r="E18" s="11" t="s">
        <v>14</v>
      </c>
      <c r="F18" s="11" t="str">
        <f t="shared" si="1"/>
        <v>商品名称N06</v>
      </c>
      <c r="G18" s="11">
        <f t="shared" si="2"/>
        <v>298</v>
      </c>
      <c r="H18" s="11">
        <v>15</v>
      </c>
      <c r="I18" s="11">
        <f t="shared" si="3"/>
        <v>4470</v>
      </c>
      <c r="J18" s="11">
        <v>20</v>
      </c>
      <c r="K18" s="11">
        <v>7790</v>
      </c>
      <c r="L18" s="11" t="s">
        <v>72</v>
      </c>
      <c r="M18" s="11" t="s">
        <v>77</v>
      </c>
      <c r="N18" s="28" t="s">
        <v>76</v>
      </c>
    </row>
    <row r="19" customHeight="1" spans="1:14">
      <c r="A19" s="13">
        <v>201710003</v>
      </c>
      <c r="B19" s="29">
        <v>43011</v>
      </c>
      <c r="C19" s="13" t="s">
        <v>56</v>
      </c>
      <c r="D19" s="13" t="str">
        <f>VLOOKUP(C19,tabel2,2,FALSE)</f>
        <v>陈诚实业有限公司</v>
      </c>
      <c r="E19" s="13" t="s">
        <v>14</v>
      </c>
      <c r="F19" s="13" t="str">
        <f t="shared" si="1"/>
        <v>商品名称N06</v>
      </c>
      <c r="G19" s="13">
        <f t="shared" si="2"/>
        <v>298</v>
      </c>
      <c r="H19" s="13">
        <v>20</v>
      </c>
      <c r="I19" s="13">
        <f t="shared" si="3"/>
        <v>5960</v>
      </c>
      <c r="J19" s="13">
        <v>20</v>
      </c>
      <c r="K19" s="13">
        <v>3780</v>
      </c>
      <c r="L19" s="13" t="s">
        <v>72</v>
      </c>
      <c r="M19" s="11"/>
      <c r="N19" s="29" t="s">
        <v>76</v>
      </c>
    </row>
    <row r="20" customHeight="1" spans="1:14">
      <c r="A20" s="11">
        <v>201710003</v>
      </c>
      <c r="B20" s="28">
        <v>43011</v>
      </c>
      <c r="C20" s="11" t="s">
        <v>56</v>
      </c>
      <c r="D20" s="11" t="str">
        <f t="shared" si="0"/>
        <v>陈诚实业有限公司</v>
      </c>
      <c r="E20" s="11" t="s">
        <v>14</v>
      </c>
      <c r="F20" s="11" t="str">
        <f t="shared" si="1"/>
        <v>商品名称N06</v>
      </c>
      <c r="G20" s="11">
        <f t="shared" si="2"/>
        <v>298</v>
      </c>
      <c r="H20" s="11">
        <v>50</v>
      </c>
      <c r="I20" s="11">
        <f t="shared" si="3"/>
        <v>14900</v>
      </c>
      <c r="J20" s="11">
        <v>20</v>
      </c>
      <c r="K20" s="11">
        <v>9920</v>
      </c>
      <c r="L20" s="11" t="s">
        <v>72</v>
      </c>
      <c r="M20" s="11"/>
      <c r="N20" s="28" t="s">
        <v>76</v>
      </c>
    </row>
    <row r="21" customHeight="1" spans="1:14">
      <c r="A21" s="13">
        <v>201710003</v>
      </c>
      <c r="B21" s="29">
        <v>43017</v>
      </c>
      <c r="C21" s="13" t="s">
        <v>56</v>
      </c>
      <c r="D21" s="13" t="str">
        <f t="shared" si="0"/>
        <v>陈诚实业有限公司</v>
      </c>
      <c r="E21" s="13" t="s">
        <v>14</v>
      </c>
      <c r="F21" s="13" t="str">
        <f t="shared" si="1"/>
        <v>商品名称N06</v>
      </c>
      <c r="G21" s="13">
        <f t="shared" si="2"/>
        <v>298</v>
      </c>
      <c r="H21" s="13">
        <v>20</v>
      </c>
      <c r="I21" s="13">
        <f t="shared" si="3"/>
        <v>5960</v>
      </c>
      <c r="J21" s="13">
        <v>20</v>
      </c>
      <c r="K21" s="13">
        <v>4420</v>
      </c>
      <c r="L21" s="13" t="s">
        <v>72</v>
      </c>
      <c r="M21" s="11"/>
      <c r="N21" s="29" t="s">
        <v>78</v>
      </c>
    </row>
    <row r="22" customHeight="1" spans="1:14">
      <c r="A22" s="11"/>
      <c r="B22" s="28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8"/>
    </row>
    <row r="23" customHeight="1" spans="1:14">
      <c r="A23" s="13"/>
      <c r="B23" s="29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1"/>
      <c r="N23" s="29"/>
    </row>
    <row r="24" customHeight="1" spans="1:14">
      <c r="A24" s="11"/>
      <c r="B24" s="28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28"/>
    </row>
    <row r="25" customHeight="1" spans="1:14">
      <c r="A25" s="13"/>
      <c r="B25" s="29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1"/>
      <c r="N25" s="29"/>
    </row>
    <row r="26" customHeight="1" spans="1:14">
      <c r="A26" s="11"/>
      <c r="B26" s="28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28"/>
    </row>
    <row r="27" customHeight="1" spans="1:14">
      <c r="A27" s="13"/>
      <c r="B27" s="2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1"/>
      <c r="N27" s="29"/>
    </row>
    <row r="28" customHeight="1" spans="1:14">
      <c r="A28" s="11"/>
      <c r="B28" s="28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28"/>
    </row>
    <row r="29" customHeight="1" spans="1:14">
      <c r="A29" s="13"/>
      <c r="B29" s="2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1"/>
      <c r="N29" s="29"/>
    </row>
    <row r="30" customHeight="1" spans="1:14">
      <c r="A30" s="11"/>
      <c r="B30" s="28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28"/>
    </row>
    <row r="31" customHeight="1" spans="1:14">
      <c r="A31" s="13"/>
      <c r="B31" s="2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1"/>
      <c r="N31" s="29"/>
    </row>
    <row r="32" customHeight="1" spans="1:14">
      <c r="A32" s="11"/>
      <c r="B32" s="28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8"/>
    </row>
    <row r="33" customHeight="1" spans="1:14">
      <c r="A33" s="13"/>
      <c r="B33" s="2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1"/>
      <c r="N33" s="29"/>
    </row>
    <row r="34" customHeight="1" spans="1:14">
      <c r="A34" s="11"/>
      <c r="B34" s="28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28"/>
    </row>
    <row r="35" customHeight="1" spans="1:14">
      <c r="A35" s="13"/>
      <c r="B35" s="2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1"/>
      <c r="N35" s="29"/>
    </row>
    <row r="36" customHeight="1" spans="1:14">
      <c r="A36" s="11"/>
      <c r="B36" s="28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28"/>
    </row>
    <row r="37" customHeight="1" spans="1:14">
      <c r="A37" s="13"/>
      <c r="B37" s="29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1"/>
      <c r="N37" s="29"/>
    </row>
    <row r="38" customHeight="1" spans="1:14">
      <c r="A38" s="11"/>
      <c r="B38" s="28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28"/>
    </row>
    <row r="39" customHeight="1" spans="1:14">
      <c r="A39" s="13"/>
      <c r="B39" s="29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29"/>
    </row>
    <row r="40" customHeight="1" spans="1:14">
      <c r="A40" s="11"/>
      <c r="B40" s="28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28"/>
    </row>
    <row r="41" customHeight="1" spans="1:14">
      <c r="A41" s="13"/>
      <c r="B41" s="29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1"/>
      <c r="N41" s="29"/>
    </row>
    <row r="42" customHeight="1" spans="1:14">
      <c r="A42" s="11"/>
      <c r="B42" s="28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28"/>
    </row>
    <row r="43" customHeight="1" spans="1:14">
      <c r="A43" s="13"/>
      <c r="B43" s="29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1"/>
      <c r="N43" s="29"/>
    </row>
    <row r="44" customHeight="1" spans="1:14">
      <c r="A44" s="11"/>
      <c r="B44" s="28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28"/>
    </row>
    <row r="45" customHeight="1" spans="1:14">
      <c r="A45" s="13"/>
      <c r="B45" s="2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1"/>
      <c r="N45" s="29"/>
    </row>
    <row r="46" customHeight="1" spans="1:14">
      <c r="A46" s="11"/>
      <c r="B46" s="28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28"/>
    </row>
    <row r="47" customHeight="1" spans="1:14">
      <c r="A47" s="13"/>
      <c r="B47" s="29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1"/>
      <c r="N47" s="29"/>
    </row>
    <row r="48" customHeight="1" spans="1:14">
      <c r="A48" s="11"/>
      <c r="B48" s="28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8"/>
    </row>
    <row r="49" customHeight="1" spans="1:14">
      <c r="A49" s="13"/>
      <c r="B49" s="29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1"/>
      <c r="N49" s="29"/>
    </row>
    <row r="50" customHeight="1" spans="1:14">
      <c r="A50" s="11"/>
      <c r="B50" s="28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28"/>
    </row>
    <row r="51" customHeight="1" spans="1:14">
      <c r="A51" s="13"/>
      <c r="B51" s="29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1"/>
      <c r="N51" s="29"/>
    </row>
    <row r="52" customHeight="1" spans="1:14">
      <c r="A52" s="11"/>
      <c r="B52" s="28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28"/>
    </row>
    <row r="53" customHeight="1" spans="1:14">
      <c r="A53" s="13"/>
      <c r="B53" s="2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1"/>
      <c r="N53" s="29"/>
    </row>
    <row r="54" customHeight="1" spans="1:14">
      <c r="A54" s="11"/>
      <c r="B54" s="28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28"/>
    </row>
    <row r="55" customHeight="1" spans="1:14">
      <c r="A55" s="13"/>
      <c r="B55" s="29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1"/>
      <c r="N55" s="29"/>
    </row>
    <row r="56" customHeight="1" spans="1:14">
      <c r="A56" s="11"/>
      <c r="B56" s="28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28"/>
    </row>
    <row r="57" customHeight="1" spans="1:14">
      <c r="A57" s="13"/>
      <c r="B57" s="2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1"/>
      <c r="N57" s="29"/>
    </row>
    <row r="58" customHeight="1" spans="1:14">
      <c r="A58" s="11"/>
      <c r="B58" s="28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28"/>
    </row>
    <row r="59" customHeight="1" spans="1:14">
      <c r="A59" s="13"/>
      <c r="B59" s="29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1"/>
      <c r="N59" s="29"/>
    </row>
  </sheetData>
  <mergeCells count="10">
    <mergeCell ref="M2:M5"/>
    <mergeCell ref="M6:M7"/>
    <mergeCell ref="M8:M10"/>
    <mergeCell ref="M11:M12"/>
    <mergeCell ref="M13:M16"/>
    <mergeCell ref="M18:M21"/>
    <mergeCell ref="M22:M24"/>
    <mergeCell ref="M25:M27"/>
    <mergeCell ref="M30:M31"/>
    <mergeCell ref="M32:M34"/>
  </mergeCells>
  <dataValidations count="1">
    <dataValidation type="list" allowBlank="1" showInputMessage="1" showErrorMessage="1" sqref="L2:L59">
      <formula1>"待处理,已发货,取消,等待发货"</formula1>
    </dataValidation>
  </dataValidations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9" tint="0.799981688894314"/>
  </sheetPr>
  <dimension ref="A1:I28"/>
  <sheetViews>
    <sheetView workbookViewId="0">
      <selection activeCell="A1" sqref="A1:F1"/>
    </sheetView>
  </sheetViews>
  <sheetFormatPr defaultColWidth="9" defaultRowHeight="15.6"/>
  <cols>
    <col min="1" max="5" width="15.625" style="17" customWidth="1"/>
    <col min="6" max="6" width="19.875" style="17" customWidth="1"/>
    <col min="7" max="7" width="9" style="17"/>
    <col min="8" max="8" width="9.125" style="17" customWidth="1"/>
    <col min="9" max="9" width="17.625" style="17" hidden="1" customWidth="1"/>
    <col min="10" max="16384" width="9" style="17"/>
  </cols>
  <sheetData>
    <row r="1" ht="39.75" customHeight="1" spans="1:9">
      <c r="A1" s="18" t="s">
        <v>79</v>
      </c>
      <c r="B1" s="18"/>
      <c r="C1" s="18"/>
      <c r="D1" s="18"/>
      <c r="E1" s="18"/>
      <c r="F1" s="18"/>
      <c r="I1" s="17" t="s">
        <v>80</v>
      </c>
    </row>
    <row r="2" ht="24" customHeight="1" spans="1:9">
      <c r="A2" s="19"/>
      <c r="B2" s="19"/>
      <c r="C2" s="19"/>
      <c r="D2" s="19"/>
      <c r="E2" s="5" t="s">
        <v>62</v>
      </c>
      <c r="F2" s="20">
        <v>201710003</v>
      </c>
      <c r="I2" s="16">
        <f ca="1" t="array" ref="I2">IF(ROW(1:1)&gt;SUM(1/COUNTIF(dingdanhao,dingdanhao)),"",INDEX(dingdanhao,SMALL(IF(MATCH(dingdanhao,dingdanhao,)=ROW(dingdanhao)-1,ROW(dingdanhao)-1),ROW(1:1))))</f>
        <v>201710001</v>
      </c>
    </row>
    <row r="3" s="16" customFormat="1" ht="24" customHeight="1" spans="1:9">
      <c r="A3" s="5" t="s">
        <v>17</v>
      </c>
      <c r="B3" s="11" t="str">
        <f>VLOOKUP(F2,tabel3,3,FALSE)</f>
        <v>CUM－0005</v>
      </c>
      <c r="C3" s="5" t="s">
        <v>18</v>
      </c>
      <c r="D3" s="11" t="str">
        <f>VLOOKUP(B3,tabel2,2,FALSE)</f>
        <v>小东实业有限公司</v>
      </c>
      <c r="E3" s="11"/>
      <c r="F3" s="11"/>
      <c r="I3" s="16">
        <f ca="1" t="array" ref="I3">IF(ROW(2:2)&gt;SUM(1/COUNTIF(dingdanhao,dingdanhao)),"",INDEX(dingdanhao,SMALL(IF(MATCH(dingdanhao,dingdanhao,)=ROW(dingdanhao)-1,ROW(dingdanhao)-1),ROW(2:2))))</f>
        <v>201710002</v>
      </c>
    </row>
    <row r="4" s="16" customFormat="1" ht="24" customHeight="1" spans="1:9">
      <c r="A4" s="5" t="s">
        <v>81</v>
      </c>
      <c r="B4" s="21">
        <f>VLOOKUP(F2,tabel3,2,FALSE)</f>
        <v>43011</v>
      </c>
      <c r="C4" s="5" t="s">
        <v>19</v>
      </c>
      <c r="D4" s="11" t="str">
        <f>VLOOKUP(B3,tabel2,3,FALSE)</f>
        <v>林小东</v>
      </c>
      <c r="E4" s="5" t="s">
        <v>20</v>
      </c>
      <c r="F4" s="11" t="str">
        <f>VLOOKUP(B3,tabel2,4,FALSE)</f>
        <v>8788010、1301528105</v>
      </c>
      <c r="I4" s="16">
        <f ca="1" t="array" ref="I4">IF(ROW(3:3)&gt;SUM(1/COUNTIF(dingdanhao,dingdanhao)),"",INDEX(dingdanhao,SMALL(IF(MATCH(dingdanhao,dingdanhao,)=ROW(dingdanhao)-1,ROW(dingdanhao)-1),ROW(3:3))))</f>
        <v>201710003</v>
      </c>
    </row>
    <row r="5" s="16" customFormat="1" ht="24" customHeight="1" spans="1:9">
      <c r="A5" s="5" t="s">
        <v>82</v>
      </c>
      <c r="B5" s="11" t="str">
        <f>VLOOKUP(B3,tabel2,7,FALSE)</f>
        <v>chen@163.net</v>
      </c>
      <c r="C5" s="5" t="s">
        <v>24</v>
      </c>
      <c r="D5" s="11">
        <f>VLOOKUP(B3,tabel2,8,FALSE)</f>
        <v>3096666</v>
      </c>
      <c r="E5" s="5" t="s">
        <v>25</v>
      </c>
      <c r="F5" s="11">
        <f>VLOOKUP(B3,tabel2,9,FALSE)</f>
        <v>52628672</v>
      </c>
      <c r="I5" s="16" t="str">
        <f ca="1" t="array" ref="I5">IF(ROW(4:4)&gt;SUM(1/COUNTIF(dingdanhao,dingdanhao)),"",INDEX(dingdanhao,SMALL(IF(MATCH(dingdanhao,dingdanhao,)=ROW(dingdanhao)-1,ROW(dingdanhao)-1),ROW(4:4))))</f>
        <v/>
      </c>
    </row>
    <row r="6" s="16" customFormat="1" ht="24" customHeight="1" spans="1:9">
      <c r="A6" s="5" t="s">
        <v>21</v>
      </c>
      <c r="B6" s="11">
        <f>VLOOKUP(B3,tabel2,5,FALSE)</f>
        <v>610015</v>
      </c>
      <c r="C6" s="5" t="s">
        <v>83</v>
      </c>
      <c r="D6" s="11" t="str">
        <f>VLOOKUP(B3,tabel2,6,FALSE)</f>
        <v>北京市一环路209号</v>
      </c>
      <c r="E6" s="11"/>
      <c r="F6" s="11"/>
      <c r="I6" s="16" t="str">
        <f ca="1" t="array" ref="I6">IF(ROW(5:5)&gt;SUM(1/COUNTIF(dingdanhao,dingdanhao)),"",INDEX(dingdanhao,SMALL(IF(MATCH(dingdanhao,dingdanhao,)=ROW(dingdanhao)-1,ROW(dingdanhao)-1),ROW(5:5))))</f>
        <v/>
      </c>
    </row>
    <row r="7" s="16" customFormat="1" ht="39" customHeight="1" spans="1:9">
      <c r="A7" s="22" t="s">
        <v>84</v>
      </c>
      <c r="B7" s="22"/>
      <c r="C7" s="22"/>
      <c r="D7" s="22"/>
      <c r="E7" s="22"/>
      <c r="F7" s="22"/>
      <c r="I7" s="16" t="str">
        <f ca="1" t="array" ref="I7">IF(ROW(6:6)&gt;SUM(1/COUNTIF(dingdanhao,dingdanhao)),"",INDEX(dingdanhao,SMALL(IF(MATCH(dingdanhao,dingdanhao,)=ROW(dingdanhao)-1,ROW(dingdanhao)-1),ROW(6:6))))</f>
        <v/>
      </c>
    </row>
    <row r="8" s="16" customFormat="1" ht="24" customHeight="1" spans="1:9">
      <c r="A8" s="8" t="s">
        <v>0</v>
      </c>
      <c r="B8" s="8" t="s">
        <v>1</v>
      </c>
      <c r="C8" s="8" t="s">
        <v>65</v>
      </c>
      <c r="D8" s="8" t="s">
        <v>2</v>
      </c>
      <c r="E8" s="8" t="s">
        <v>85</v>
      </c>
      <c r="F8" s="8" t="s">
        <v>71</v>
      </c>
      <c r="I8" s="16" t="str">
        <f ca="1" t="array" ref="I8">IF(ROW(7:7)&gt;SUM(1/COUNTIF(dingdanhao,dingdanhao)),"",INDEX(dingdanhao,SMALL(IF(MATCH(dingdanhao,dingdanhao,)=ROW(dingdanhao)-1,ROW(dingdanhao)-1),ROW(7:7))))</f>
        <v/>
      </c>
    </row>
    <row r="9" s="16" customFormat="1" ht="24" customHeight="1" spans="1:9">
      <c r="A9" s="13" t="str">
        <f t="array" ref="A9">INDEX(订单数据录入!E$2:E$199,SMALL(IF(订单数据录入!$A$2:$A$59=$F$2*1,ROW($A$2:$A$59)-1,190),ROW(A1)))&amp;""</f>
        <v>DX-0006</v>
      </c>
      <c r="B9" s="13" t="str">
        <f t="array" ref="B9">INDEX(订单数据录入!F$2:F$199,SMALL(IF(订单数据录入!$A$2:$A$59=$F$2*1,ROW($A$2:$A$59)-1,190),ROW(B1)))&amp;""</f>
        <v>商品名称N06</v>
      </c>
      <c r="C9" s="23" t="str">
        <f t="array" ref="C9">INDEX(订单数据录入!H$2:H$199,SMALL(IF(订单数据录入!$A$2:$A$59=$F$2*1,ROW($A$2:$A$59)-1,190),ROW(C1)))&amp;""</f>
        <v>15</v>
      </c>
      <c r="D9" s="24" t="str">
        <f t="array" ref="D9">INDEX(订单数据录入!G$2:G$199,SMALL(IF(订单数据录入!$A$2:$A$59=$F$2*1,ROW($A$2:$A$59)-1,190),ROW(D1)))&amp;""</f>
        <v>298</v>
      </c>
      <c r="E9" s="24" t="str">
        <f t="array" ref="E9">INDEX(订单数据录入!I$2:I$199,SMALL(IF(订单数据录入!$A$2:$A$59=$F$2*1,ROW($A$2:$A$59)-1,190),ROW(E1)))&amp;""</f>
        <v>4470</v>
      </c>
      <c r="F9" s="13" t="str">
        <f t="array" ref="F9">INDEX(订单数据录入!N$2:N$199,SMALL(IF(订单数据录入!$A$2:$A$59=$F$2*1,ROW($A$2:$A$59)-1,190),ROW(F1)))&amp;""</f>
        <v>2017-10-8发货</v>
      </c>
      <c r="I9" s="16" t="str">
        <f ca="1" t="array" ref="I9">IF(ROW(8:8)&gt;SUM(1/COUNTIF(dingdanhao,dingdanhao)),"",INDEX(dingdanhao,SMALL(IF(MATCH(dingdanhao,dingdanhao,)=ROW(dingdanhao)-1,ROW(dingdanhao)-1),ROW(8:8))))</f>
        <v/>
      </c>
    </row>
    <row r="10" s="16" customFormat="1" ht="24" customHeight="1" spans="1:9">
      <c r="A10" s="8" t="str">
        <f t="array" ref="A10">INDEX(订单数据录入!E$2:E$199,SMALL(IF(订单数据录入!$A$2:$A$59=$F$2*1,ROW($A$2:$A$59)-1,190),ROW(A2)))&amp;""</f>
        <v>DX-0006</v>
      </c>
      <c r="B10" s="8" t="str">
        <f t="array" ref="B10">INDEX(订单数据录入!F$2:F$199,SMALL(IF(订单数据录入!$A$2:$A$59=$F$2*1,ROW($A$2:$A$59)-1,190),ROW(B2)))&amp;""</f>
        <v>商品名称N06</v>
      </c>
      <c r="C10" s="8" t="str">
        <f t="array" ref="C10">INDEX(订单数据录入!H$2:H$199,SMALL(IF(订单数据录入!$A$2:$A$59=$F$2*1,ROW($A$2:$A$59)-1,190),ROW(C2)))&amp;""</f>
        <v>15</v>
      </c>
      <c r="D10" s="8" t="str">
        <f t="array" ref="D10">INDEX(订单数据录入!G$2:G$199,SMALL(IF(订单数据录入!$A$2:$A$59=$F$2*1,ROW($A$2:$A$59)-1,190),ROW(D2)))&amp;""</f>
        <v>298</v>
      </c>
      <c r="E10" s="8" t="str">
        <f t="array" ref="E10">INDEX(订单数据录入!I$2:I$199,SMALL(IF(订单数据录入!$A$2:$A$59=$F$2*1,ROW($A$2:$A$59)-1,190),ROW(E2)))&amp;""</f>
        <v>4470</v>
      </c>
      <c r="F10" s="8" t="str">
        <f t="array" ref="F10">INDEX(订单数据录入!N$2:N$199,SMALL(IF(订单数据录入!$A$2:$A$59=$F$2*1,ROW($A$2:$A$59)-1,190),ROW(F2)))&amp;""</f>
        <v>2017-10-8发货</v>
      </c>
      <c r="I10" s="16" t="str">
        <f ca="1" t="array" ref="I10">IF(ROW(9:9)&gt;SUM(1/COUNTIF(dingdanhao,dingdanhao)),"",INDEX(dingdanhao,SMALL(IF(MATCH(dingdanhao,dingdanhao,)=ROW(dingdanhao)-1,ROW(dingdanhao)-1),ROW(9:9))))</f>
        <v/>
      </c>
    </row>
    <row r="11" s="16" customFormat="1" ht="24" customHeight="1" spans="1:9">
      <c r="A11" s="13" t="str">
        <f t="array" ref="A11">INDEX(订单数据录入!E$2:E$199,SMALL(IF(订单数据录入!$A$2:$A$59=$F$2*1,ROW($A$2:$A$59)-1,190),ROW(A3)))&amp;""</f>
        <v>DX-0006</v>
      </c>
      <c r="B11" s="13" t="str">
        <f t="array" ref="B11">INDEX(订单数据录入!F$2:F$199,SMALL(IF(订单数据录入!$A$2:$A$59=$F$2*1,ROW($A$2:$A$59)-1,190),ROW(B3)))&amp;""</f>
        <v>商品名称N06</v>
      </c>
      <c r="C11" s="23" t="str">
        <f t="array" ref="C11">INDEX(订单数据录入!H$2:H$199,SMALL(IF(订单数据录入!$A$2:$A$59=$F$2*1,ROW($A$2:$A$59)-1,190),ROW(C3)))&amp;""</f>
        <v>15</v>
      </c>
      <c r="D11" s="24" t="str">
        <f t="array" ref="D11">INDEX(订单数据录入!G$2:G$199,SMALL(IF(订单数据录入!$A$2:$A$59=$F$2*1,ROW($A$2:$A$59)-1,190),ROW(D3)))&amp;""</f>
        <v>298</v>
      </c>
      <c r="E11" s="24" t="str">
        <f t="array" ref="E11">INDEX(订单数据录入!I$2:I$199,SMALL(IF(订单数据录入!$A$2:$A$59=$F$2*1,ROW($A$2:$A$59)-1,190),ROW(E3)))&amp;""</f>
        <v>4470</v>
      </c>
      <c r="F11" s="13" t="str">
        <f t="array" ref="F11">INDEX(订单数据录入!N$2:N$199,SMALL(IF(订单数据录入!$A$2:$A$59=$F$2*1,ROW($A$2:$A$59)-1,190),ROW(F3)))&amp;""</f>
        <v>2017-10-8发货</v>
      </c>
      <c r="I11" s="16" t="str">
        <f ca="1" t="array" ref="I11">IF(ROW(10:10)&gt;SUM(1/COUNTIF(dingdanhao,dingdanhao)),"",INDEX(dingdanhao,SMALL(IF(MATCH(dingdanhao,dingdanhao,)=ROW(dingdanhao)-1,ROW(dingdanhao)-1),ROW(10:10))))</f>
        <v/>
      </c>
    </row>
    <row r="12" s="16" customFormat="1" ht="24" customHeight="1" spans="1:9">
      <c r="A12" s="8" t="str">
        <f t="array" ref="A12">INDEX(订单数据录入!E$2:E$199,SMALL(IF(订单数据录入!$A$2:$A$59=$F$2*1,ROW($A$2:$A$59)-1,190),ROW(A4)))&amp;""</f>
        <v>DX-0006</v>
      </c>
      <c r="B12" s="8" t="str">
        <f t="array" ref="B12">INDEX(订单数据录入!F$2:F$199,SMALL(IF(订单数据录入!$A$2:$A$59=$F$2*1,ROW($A$2:$A$59)-1,190),ROW(B4)))&amp;""</f>
        <v>商品名称N06</v>
      </c>
      <c r="C12" s="8" t="str">
        <f t="array" ref="C12">INDEX(订单数据录入!H$2:H$199,SMALL(IF(订单数据录入!$A$2:$A$59=$F$2*1,ROW($A$2:$A$59)-1,190),ROW(C4)))&amp;""</f>
        <v>15</v>
      </c>
      <c r="D12" s="8" t="str">
        <f t="array" ref="D12">INDEX(订单数据录入!G$2:G$199,SMALL(IF(订单数据录入!$A$2:$A$59=$F$2*1,ROW($A$2:$A$59)-1,190),ROW(D4)))&amp;""</f>
        <v>298</v>
      </c>
      <c r="E12" s="8" t="str">
        <f t="array" ref="E12">INDEX(订单数据录入!I$2:I$199,SMALL(IF(订单数据录入!$A$2:$A$59=$F$2*1,ROW($A$2:$A$59)-1,190),ROW(E4)))&amp;""</f>
        <v>4470</v>
      </c>
      <c r="F12" s="8" t="str">
        <f t="array" ref="F12">INDEX(订单数据录入!N$2:N$199,SMALL(IF(订单数据录入!$A$2:$A$59=$F$2*1,ROW($A$2:$A$59)-1,190),ROW(F4)))&amp;""</f>
        <v>2017-10-8发货</v>
      </c>
      <c r="I12" s="16" t="str">
        <f ca="1" t="array" ref="I12">IF(ROW(11:11)&gt;SUM(1/COUNTIF(dingdanhao,dingdanhao)),"",INDEX(dingdanhao,SMALL(IF(MATCH(dingdanhao,dingdanhao,)=ROW(dingdanhao)-1,ROW(dingdanhao)-1),ROW(11:11))))</f>
        <v/>
      </c>
    </row>
    <row r="13" s="16" customFormat="1" ht="24" customHeight="1" spans="1:9">
      <c r="A13" s="13" t="str">
        <f t="array" ref="A13">INDEX(订单数据录入!E$2:E$199,SMALL(IF(订单数据录入!$A$2:$A$59=$F$2*1,ROW($A$2:$A$59)-1,190),ROW(A5)))&amp;""</f>
        <v>DX-0006</v>
      </c>
      <c r="B13" s="13" t="str">
        <f t="array" ref="B13">INDEX(订单数据录入!F$2:F$199,SMALL(IF(订单数据录入!$A$2:$A$59=$F$2*1,ROW($A$2:$A$59)-1,190),ROW(B5)))&amp;""</f>
        <v>商品名称N06</v>
      </c>
      <c r="C13" s="23" t="str">
        <f t="array" ref="C13">INDEX(订单数据录入!H$2:H$199,SMALL(IF(订单数据录入!$A$2:$A$59=$F$2*1,ROW($A$2:$A$59)-1,190),ROW(C5)))&amp;""</f>
        <v>15</v>
      </c>
      <c r="D13" s="24" t="str">
        <f t="array" ref="D13">INDEX(订单数据录入!G$2:G$199,SMALL(IF(订单数据录入!$A$2:$A$59=$F$2*1,ROW($A$2:$A$59)-1,190),ROW(D5)))&amp;""</f>
        <v>298</v>
      </c>
      <c r="E13" s="24" t="str">
        <f t="array" ref="E13">INDEX(订单数据录入!I$2:I$199,SMALL(IF(订单数据录入!$A$2:$A$59=$F$2*1,ROW($A$2:$A$59)-1,190),ROW(E5)))&amp;""</f>
        <v>4470</v>
      </c>
      <c r="F13" s="13" t="str">
        <f t="array" ref="F13">INDEX(订单数据录入!N$2:N$199,SMALL(IF(订单数据录入!$A$2:$A$59=$F$2*1,ROW($A$2:$A$59)-1,190),ROW(F5)))&amp;""</f>
        <v>2017-10-8发货</v>
      </c>
      <c r="I13" s="16" t="str">
        <f ca="1" t="array" ref="I13">IF(ROW(12:12)&gt;SUM(1/COUNTIF(dingdanhao,dingdanhao)),"",INDEX(dingdanhao,SMALL(IF(MATCH(dingdanhao,dingdanhao,)=ROW(dingdanhao)-1,ROW(dingdanhao)-1),ROW(12:12))))</f>
        <v/>
      </c>
    </row>
    <row r="14" s="16" customFormat="1" ht="24" customHeight="1" spans="1:9">
      <c r="A14" s="8" t="s">
        <v>86</v>
      </c>
      <c r="B14" s="8" t="s">
        <v>87</v>
      </c>
      <c r="C14" s="8">
        <f t="array" ref="C14">SUM(IF(q="",0,VALUE(q)))</f>
        <v>75</v>
      </c>
      <c r="D14" s="8" t="s">
        <v>87</v>
      </c>
      <c r="E14" s="8">
        <f t="array" ref="E14">SUM(IF(amount="",0,VALUE(amount)))</f>
        <v>22350</v>
      </c>
      <c r="F14" s="8" t="s">
        <v>87</v>
      </c>
      <c r="I14" s="16" t="str">
        <f ca="1" t="array" ref="I14">IF(ROW(13:13)&gt;SUM(1/COUNTIF(dingdanhao,dingdanhao)),"",INDEX(dingdanhao,SMALL(IF(MATCH(dingdanhao,dingdanhao,)=ROW(dingdanhao)-1,ROW(dingdanhao)-1),ROW(13:13))))</f>
        <v/>
      </c>
    </row>
    <row r="15" s="16" customFormat="1" ht="24" customHeight="1" spans="1:9">
      <c r="A15" s="13" t="s">
        <v>88</v>
      </c>
      <c r="B15" s="13">
        <f>SUMIF(订单数据录入!A2:A59,订单明细查询!F2,订单数据录入!K2:K59)-COUNTIF(订单数据录入!A2:A59,订单明细查询!F2)*20</f>
        <v>63300</v>
      </c>
      <c r="C15" s="23" t="s">
        <v>67</v>
      </c>
      <c r="D15" s="24">
        <f>COUNTIF(订单数据录入!A2:A59,订单明细查询!F2)*20</f>
        <v>180</v>
      </c>
      <c r="E15" s="24" t="s">
        <v>89</v>
      </c>
      <c r="F15" s="13">
        <f>(E14-B15)/E14</f>
        <v>-1.83221476510067</v>
      </c>
      <c r="I15" s="16" t="str">
        <f ca="1" t="array" ref="I15">IF(ROW(14:14)&gt;SUM(1/COUNTIF(dingdanhao,dingdanhao)),"",INDEX(dingdanhao,SMALL(IF(MATCH(dingdanhao,dingdanhao,)=ROW(dingdanhao)-1,ROW(dingdanhao)-1),ROW(14:14))))</f>
        <v/>
      </c>
    </row>
    <row r="16" s="16" customFormat="1" ht="24" customHeight="1" spans="1:9">
      <c r="A16" s="8" t="s">
        <v>69</v>
      </c>
      <c r="B16" s="8" t="str">
        <f>VLOOKUP(F2,tabel3,12,FALSE)</f>
        <v>已发货</v>
      </c>
      <c r="C16" s="8" t="s">
        <v>90</v>
      </c>
      <c r="D16" s="8" t="str">
        <f>VLOOKUP(F2,tabel3,13,FALSE)</f>
        <v>王五</v>
      </c>
      <c r="E16" s="8"/>
      <c r="F16" s="8"/>
      <c r="I16" s="16" t="str">
        <f ca="1" t="array" ref="I16">IF(ROW(15:15)&gt;SUM(1/COUNTIF(dingdanhao,dingdanhao)),"",INDEX(dingdanhao,SMALL(IF(MATCH(dingdanhao,dingdanhao,)=ROW(dingdanhao)-1,ROW(dingdanhao)-1),ROW(15:15))))</f>
        <v/>
      </c>
    </row>
    <row r="17" spans="9:9">
      <c r="I17" s="16" t="str">
        <f ca="1" t="array" ref="I17">IF(ROW(16:16)&gt;SUM(1/COUNTIF(dingdanhao,dingdanhao)),"",INDEX(dingdanhao,SMALL(IF(MATCH(dingdanhao,dingdanhao,)=ROW(dingdanhao)-1,ROW(dingdanhao)-1),ROW(16:16))))</f>
        <v/>
      </c>
    </row>
    <row r="18" spans="9:9">
      <c r="I18" s="16" t="str">
        <f ca="1" t="array" ref="I18">IF(ROW(17:17)&gt;SUM(1/COUNTIF(dingdanhao,dingdanhao)),"",INDEX(dingdanhao,SMALL(IF(MATCH(dingdanhao,dingdanhao,)=ROW(dingdanhao)-1,ROW(dingdanhao)-1),ROW(17:17))))</f>
        <v/>
      </c>
    </row>
    <row r="19" spans="9:9">
      <c r="I19" s="16" t="str">
        <f ca="1" t="array" ref="I19">IF(ROW(18:18)&gt;SUM(1/COUNTIF(dingdanhao,dingdanhao)),"",INDEX(dingdanhao,SMALL(IF(MATCH(dingdanhao,dingdanhao,)=ROW(dingdanhao)-1,ROW(dingdanhao)-1),ROW(18:18))))</f>
        <v/>
      </c>
    </row>
    <row r="20" spans="9:9">
      <c r="I20" s="16" t="str">
        <f ca="1" t="array" ref="I20">IF(ROW(19:19)&gt;SUM(1/COUNTIF(dingdanhao,dingdanhao)),"",INDEX(dingdanhao,SMALL(IF(MATCH(dingdanhao,dingdanhao,)=ROW(dingdanhao)-1,ROW(dingdanhao)-1),ROW(19:19))))</f>
        <v/>
      </c>
    </row>
    <row r="21" spans="9:9">
      <c r="I21" s="16" t="str">
        <f ca="1" t="array" ref="I21">IF(ROW(20:20)&gt;SUM(1/COUNTIF(dingdanhao,dingdanhao)),"",INDEX(dingdanhao,SMALL(IF(MATCH(dingdanhao,dingdanhao,)=ROW(dingdanhao)-1,ROW(dingdanhao)-1),ROW(20:20))))</f>
        <v/>
      </c>
    </row>
    <row r="22" spans="9:9">
      <c r="I22" s="16" t="str">
        <f ca="1" t="array" ref="I22">IF(ROW(21:21)&gt;SUM(1/COUNTIF(dingdanhao,dingdanhao)),"",INDEX(dingdanhao,SMALL(IF(MATCH(dingdanhao,dingdanhao,)=ROW(dingdanhao)-1,ROW(dingdanhao)-1),ROW(21:21))))</f>
        <v/>
      </c>
    </row>
    <row r="23" spans="9:9">
      <c r="I23" s="16" t="str">
        <f ca="1" t="array" ref="I23">IF(ROW(22:22)&gt;SUM(1/COUNTIF(dingdanhao,dingdanhao)),"",INDEX(dingdanhao,SMALL(IF(MATCH(dingdanhao,dingdanhao,)=ROW(dingdanhao)-1,ROW(dingdanhao)-1),ROW(22:22))))</f>
        <v/>
      </c>
    </row>
    <row r="24" spans="9:9">
      <c r="I24" s="16" t="str">
        <f ca="1" t="array" ref="I24">IF(ROW(23:23)&gt;SUM(1/COUNTIF(dingdanhao,dingdanhao)),"",INDEX(dingdanhao,SMALL(IF(MATCH(dingdanhao,dingdanhao,)=ROW(dingdanhao)-1,ROW(dingdanhao)-1),ROW(23:23))))</f>
        <v/>
      </c>
    </row>
    <row r="25" spans="2:9">
      <c r="B25" s="25"/>
      <c r="C25" s="25"/>
      <c r="I25" s="16" t="str">
        <f ca="1" t="array" ref="I25">IF(ROW(24:24)&gt;SUM(1/COUNTIF(dingdanhao,dingdanhao)),"",INDEX(dingdanhao,SMALL(IF(MATCH(dingdanhao,dingdanhao,)=ROW(dingdanhao)-1,ROW(dingdanhao)-1),ROW(24:24))))</f>
        <v/>
      </c>
    </row>
    <row r="26" spans="2:9">
      <c r="B26" s="25"/>
      <c r="C26" s="25"/>
      <c r="I26" s="16" t="str">
        <f ca="1" t="array" ref="I26">IF(ROW(26:26)&gt;SUM(1/COUNTIF(dingdanhao,dingdanhao)),"",INDEX(dingdanhao,SMALL(IF(MATCH(dingdanhao,dingdanhao,)=ROW(dingdanhao)-1,ROW(dingdanhao)-1),ROW(26:26))))</f>
        <v/>
      </c>
    </row>
    <row r="27" spans="2:3">
      <c r="B27" s="25"/>
      <c r="C27" s="25"/>
    </row>
    <row r="28" spans="2:3">
      <c r="B28" s="25"/>
      <c r="C28" s="25"/>
    </row>
  </sheetData>
  <mergeCells count="4">
    <mergeCell ref="A1:F1"/>
    <mergeCell ref="D3:F3"/>
    <mergeCell ref="D6:F6"/>
    <mergeCell ref="A7:F7"/>
  </mergeCells>
  <dataValidations count="1">
    <dataValidation type="list" allowBlank="1" showInputMessage="1" showErrorMessage="1" sqref="F2">
      <formula1>$I$2:$I$24</formula1>
    </dataValidation>
  </dataValidation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7" tint="0.799981688894314"/>
  </sheetPr>
  <dimension ref="A1:I37"/>
  <sheetViews>
    <sheetView workbookViewId="0">
      <selection activeCell="A1" sqref="A1:F1"/>
    </sheetView>
  </sheetViews>
  <sheetFormatPr defaultColWidth="9" defaultRowHeight="20.1" customHeight="1"/>
  <cols>
    <col min="1" max="1" width="16.5" style="2" customWidth="1"/>
    <col min="2" max="2" width="24.125" style="2" customWidth="1"/>
    <col min="3" max="3" width="18.875" style="2" customWidth="1"/>
    <col min="4" max="4" width="13.75" style="2" customWidth="1"/>
    <col min="5" max="5" width="18.5" style="2" customWidth="1"/>
    <col min="6" max="6" width="15.375" style="2" customWidth="1"/>
    <col min="7" max="7" width="9" style="2"/>
    <col min="8" max="8" width="12.25" style="2" customWidth="1"/>
    <col min="9" max="16384" width="9" style="2"/>
  </cols>
  <sheetData>
    <row r="1" ht="46.5" customHeight="1" spans="1:6">
      <c r="A1" s="3" t="s">
        <v>91</v>
      </c>
      <c r="B1" s="3"/>
      <c r="C1" s="3"/>
      <c r="D1" s="3"/>
      <c r="E1" s="3"/>
      <c r="F1" s="3"/>
    </row>
    <row r="2" ht="30.75" customHeight="1" spans="1:6">
      <c r="A2" s="4" t="s">
        <v>92</v>
      </c>
      <c r="B2" s="4"/>
      <c r="C2" s="5" t="s">
        <v>93</v>
      </c>
      <c r="D2" s="6">
        <v>43009</v>
      </c>
      <c r="E2" s="5" t="s">
        <v>94</v>
      </c>
      <c r="F2" s="6">
        <v>43011</v>
      </c>
    </row>
    <row r="3" customHeight="1" spans="1:6">
      <c r="A3" s="5" t="s">
        <v>95</v>
      </c>
      <c r="B3" s="7">
        <f>COUNTA($A:$A)-4</f>
        <v>23</v>
      </c>
      <c r="C3" s="5" t="s">
        <v>96</v>
      </c>
      <c r="D3" s="8">
        <f ca="1" t="array" ref="D3">SUM(IF(data1="",0,VALUE(data1)))</f>
        <v>370</v>
      </c>
      <c r="E3" s="5" t="s">
        <v>97</v>
      </c>
      <c r="F3" s="8">
        <f ca="1" t="array" ref="F3">SUM(IF(data2="",0,VALUE(data2)))</f>
        <v>100600</v>
      </c>
    </row>
    <row r="4" ht="26.25" customHeight="1" spans="1:6">
      <c r="A4" s="9" t="s">
        <v>62</v>
      </c>
      <c r="B4" s="9" t="s">
        <v>64</v>
      </c>
      <c r="C4" s="9" t="s">
        <v>1</v>
      </c>
      <c r="D4" s="9" t="s">
        <v>2</v>
      </c>
      <c r="E4" s="9" t="s">
        <v>65</v>
      </c>
      <c r="F4" s="9" t="s">
        <v>98</v>
      </c>
    </row>
    <row r="5" s="1" customFormat="1" customHeight="1" spans="1:9">
      <c r="A5" s="10" t="str">
        <f t="array" ref="A5">INDEX(订单数据录入!A$2:A$199,SMALL(IF(订单数据录入!$B$2:$B$59&gt;=订单自定义查询!$D$2,IF(订单数据录入!$B$2:$B$59&lt;=订单自定义查询!$F$2,ROW(订单数据录入!$B$2:$B$59)-1,190),190),ROW(A1)))&amp;""</f>
        <v>201710001</v>
      </c>
      <c r="B5" s="11" t="str">
        <f t="array" ref="B5">INDEX(订单数据录入!D$2:D$199,SMALL(IF(订单数据录入!$B$2:$B$59&gt;=订单自定义查询!$D$2,IF(订单数据录入!$B$2:$B$59&lt;=订单自定义查询!$F$2,ROW(订单数据录入!$B$2:$B$59)-1,190),190),ROW(B1)))&amp;""</f>
        <v>上海实业有限公司</v>
      </c>
      <c r="C5" s="11" t="str">
        <f t="array" ref="C5">INDEX(订单数据录入!F$2:F$199,SMALL(IF(订单数据录入!$B$2:$B$59&gt;=订单自定义查询!$D$2,IF(订单数据录入!$B$2:$B$59&lt;=订单自定义查询!$F$2,ROW(订单数据录入!$B$2:$B$59)-1,190),190),ROW(C1)))&amp;""</f>
        <v>商品名称N01</v>
      </c>
      <c r="D5" s="11" t="str">
        <f t="array" ref="D5">INDEX(订单数据录入!G$2:G$199,SMALL(IF(订单数据录入!$B$2:$B$59&gt;=订单自定义查询!$D$2,IF(订单数据录入!$B$2:$B$59&lt;=订单自定义查询!$F$2,ROW(订单数据录入!$B$2:$B$59)-1,190),190),ROW(D1)))&amp;""</f>
        <v>188</v>
      </c>
      <c r="E5" s="11" t="str">
        <f t="array" ref="E5">INDEX(订单数据录入!H$2:H$199,SMALL(IF(订单数据录入!$B$2:$B$59&gt;=订单自定义查询!$D$2,IF(订单数据录入!$B$2:$B$59&lt;=订单自定义查询!$F$2,ROW(订单数据录入!$B$2:$B$59)-1,190),190),ROW(E1)))&amp;""</f>
        <v>20</v>
      </c>
      <c r="F5" s="11" t="str">
        <f t="array" ref="F5">INDEX(订单数据录入!I$2:I$199,SMALL(IF(订单数据录入!$B$2:$B$59&gt;=订单自定义查询!$D$2,IF(订单数据录入!$B$2:$B$59&lt;=订单自定义查询!$F$2,ROW(订单数据录入!$B$2:$B$59)-1,190),190),ROW(F1)))&amp;""</f>
        <v>3760</v>
      </c>
      <c r="H5" s="2"/>
      <c r="I5" s="15"/>
    </row>
    <row r="6" s="1" customFormat="1" customHeight="1" spans="1:8">
      <c r="A6" s="12" t="str">
        <f t="array" ref="A6">INDEX(订单数据录入!A$2:A$199,SMALL(IF(订单数据录入!$B$2:$B$59&gt;=订单自定义查询!$D$2,IF(订单数据录入!$B$2:$B$59&lt;=订单自定义查询!$F$2,ROW(订单数据录入!$B$2:$B$59)-1,190),190),ROW(A2)))&amp;""</f>
        <v>201710001</v>
      </c>
      <c r="B6" s="13" t="str">
        <f t="array" ref="B6">INDEX(订单数据录入!D$2:D$199,SMALL(IF(订单数据录入!$B$2:$B$59&gt;=订单自定义查询!$D$2,IF(订单数据录入!$B$2:$B$59&lt;=订单自定义查询!$F$2,ROW(订单数据录入!$B$2:$B$59)-1,190),190),ROW(B2)))&amp;""</f>
        <v>上海实业有限公司</v>
      </c>
      <c r="C6" s="13" t="str">
        <f t="array" ref="C6">INDEX(订单数据录入!F$2:F$199,SMALL(IF(订单数据录入!$B$2:$B$59&gt;=订单自定义查询!$D$2,IF(订单数据录入!$B$2:$B$59&lt;=订单自定义查询!$F$2,ROW(订单数据录入!$B$2:$B$59)-1,190),190),ROW(C2)))&amp;""</f>
        <v>商品名称N02</v>
      </c>
      <c r="D6" s="13" t="str">
        <f t="array" ref="D6">INDEX(订单数据录入!G$2:G$199,SMALL(IF(订单数据录入!$B$2:$B$59&gt;=订单自定义查询!$D$2,IF(订单数据录入!$B$2:$B$59&lt;=订单自定义查询!$F$2,ROW(订单数据录入!$B$2:$B$59)-1,190),190),ROW(D2)))&amp;""</f>
        <v>198</v>
      </c>
      <c r="E6" s="13" t="str">
        <f t="array" ref="E6">INDEX(订单数据录入!H$2:H$199,SMALL(IF(订单数据录入!$B$2:$B$59&gt;=订单自定义查询!$D$2,IF(订单数据录入!$B$2:$B$59&lt;=订单自定义查询!$F$2,ROW(订单数据录入!$B$2:$B$59)-1,190),190),ROW(E2)))&amp;""</f>
        <v>50</v>
      </c>
      <c r="F6" s="13" t="str">
        <f t="array" ref="F6">INDEX(订单数据录入!I$2:I$199,SMALL(IF(订单数据录入!$B$2:$B$59&gt;=订单自定义查询!$D$2,IF(订单数据录入!$B$2:$B$59&lt;=订单自定义查询!$F$2,ROW(订单数据录入!$B$2:$B$59)-1,190),190),ROW(F2)))&amp;""</f>
        <v>9900</v>
      </c>
      <c r="H6" s="2"/>
    </row>
    <row r="7" s="1" customFormat="1" customHeight="1" spans="1:8">
      <c r="A7" s="10" t="str">
        <f t="array" ref="A7">INDEX(订单数据录入!A$2:A$199,SMALL(IF(订单数据录入!$B$2:$B$59&gt;=订单自定义查询!$D$2,IF(订单数据录入!$B$2:$B$59&lt;=订单自定义查询!$F$2,ROW(订单数据录入!$B$2:$B$59)-1,190),190),ROW(A3)))&amp;""</f>
        <v>201710001</v>
      </c>
      <c r="B7" s="11" t="str">
        <f t="array" ref="B7">INDEX(订单数据录入!D$2:D$199,SMALL(IF(订单数据录入!$B$2:$B$59&gt;=订单自定义查询!$D$2,IF(订单数据录入!$B$2:$B$59&lt;=订单自定义查询!$F$2,ROW(订单数据录入!$B$2:$B$59)-1,190),190),ROW(B3)))&amp;""</f>
        <v>上海实业有限公司</v>
      </c>
      <c r="C7" s="11" t="str">
        <f t="array" ref="C7">INDEX(订单数据录入!F$2:F$199,SMALL(IF(订单数据录入!$B$2:$B$59&gt;=订单自定义查询!$D$2,IF(订单数据录入!$B$2:$B$59&lt;=订单自定义查询!$F$2,ROW(订单数据录入!$B$2:$B$59)-1,190),190),ROW(C3)))&amp;""</f>
        <v>商品名称N03</v>
      </c>
      <c r="D7" s="11" t="str">
        <f t="array" ref="D7">INDEX(订单数据录入!G$2:G$199,SMALL(IF(订单数据录入!$B$2:$B$59&gt;=订单自定义查询!$D$2,IF(订单数据录入!$B$2:$B$59&lt;=订单自定义查询!$F$2,ROW(订单数据录入!$B$2:$B$59)-1,190),190),ROW(D3)))&amp;""</f>
        <v>220</v>
      </c>
      <c r="E7" s="11" t="str">
        <f t="array" ref="E7">INDEX(订单数据录入!H$2:H$199,SMALL(IF(订单数据录入!$B$2:$B$59&gt;=订单自定义查询!$D$2,IF(订单数据录入!$B$2:$B$59&lt;=订单自定义查询!$F$2,ROW(订单数据录入!$B$2:$B$59)-1,190),190),ROW(E3)))&amp;""</f>
        <v>20</v>
      </c>
      <c r="F7" s="11" t="str">
        <f t="array" ref="F7">INDEX(订单数据录入!I$2:I$199,SMALL(IF(订单数据录入!$B$2:$B$59&gt;=订单自定义查询!$D$2,IF(订单数据录入!$B$2:$B$59&lt;=订单自定义查询!$F$2,ROW(订单数据录入!$B$2:$B$59)-1,190),190),ROW(F3)))&amp;""</f>
        <v>4400</v>
      </c>
      <c r="H7" s="2"/>
    </row>
    <row r="8" s="1" customFormat="1" customHeight="1" spans="1:8">
      <c r="A8" s="12" t="str">
        <f t="array" ref="A8">INDEX(订单数据录入!A$2:A$199,SMALL(IF(订单数据录入!$B$2:$B$59&gt;=订单自定义查询!$D$2,IF(订单数据录入!$B$2:$B$59&lt;=订单自定义查询!$F$2,ROW(订单数据录入!$B$2:$B$59)-1,190),190),ROW(A4)))&amp;""</f>
        <v>201710001</v>
      </c>
      <c r="B8" s="13" t="str">
        <f t="array" ref="B8">INDEX(订单数据录入!D$2:D$199,SMALL(IF(订单数据录入!$B$2:$B$59&gt;=订单自定义查询!$D$2,IF(订单数据录入!$B$2:$B$59&lt;=订单自定义查询!$F$2,ROW(订单数据录入!$B$2:$B$59)-1,190),190),ROW(B4)))&amp;""</f>
        <v>上海实业有限公司</v>
      </c>
      <c r="C8" s="13" t="str">
        <f t="array" ref="C8">INDEX(订单数据录入!F$2:F$199,SMALL(IF(订单数据录入!$B$2:$B$59&gt;=订单自定义查询!$D$2,IF(订单数据录入!$B$2:$B$59&lt;=订单自定义查询!$F$2,ROW(订单数据录入!$B$2:$B$59)-1,190),190),ROW(C4)))&amp;""</f>
        <v>商品名称N04</v>
      </c>
      <c r="D8" s="13" t="str">
        <f t="array" ref="D8">INDEX(订单数据录入!G$2:G$199,SMALL(IF(订单数据录入!$B$2:$B$59&gt;=订单自定义查询!$D$2,IF(订单数据录入!$B$2:$B$59&lt;=订单自定义查询!$F$2,ROW(订单数据录入!$B$2:$B$59)-1,190),190),ROW(D4)))&amp;""</f>
        <v>258</v>
      </c>
      <c r="E8" s="13" t="str">
        <f t="array" ref="E8">INDEX(订单数据录入!H$2:H$199,SMALL(IF(订单数据录入!$B$2:$B$59&gt;=订单自定义查询!$D$2,IF(订单数据录入!$B$2:$B$59&lt;=订单自定义查询!$F$2,ROW(订单数据录入!$B$2:$B$59)-1,190),190),ROW(E4)))&amp;""</f>
        <v>15</v>
      </c>
      <c r="F8" s="13" t="str">
        <f t="array" ref="F8">INDEX(订单数据录入!I$2:I$199,SMALL(IF(订单数据录入!$B$2:$B$59&gt;=订单自定义查询!$D$2,IF(订单数据录入!$B$2:$B$59&lt;=订单自定义查询!$F$2,ROW(订单数据录入!$B$2:$B$59)-1,190),190),ROW(F4)))&amp;""</f>
        <v>3870</v>
      </c>
      <c r="H8" s="2"/>
    </row>
    <row r="9" s="1" customFormat="1" customHeight="1" spans="1:8">
      <c r="A9" s="10" t="str">
        <f t="array" ref="A9">INDEX(订单数据录入!A$2:A$199,SMALL(IF(订单数据录入!$B$2:$B$59&gt;=订单自定义查询!$D$2,IF(订单数据录入!$B$2:$B$59&lt;=订单自定义查询!$F$2,ROW(订单数据录入!$B$2:$B$59)-1,190),190),ROW(A5)))&amp;""</f>
        <v>201710002</v>
      </c>
      <c r="B9" s="11" t="str">
        <f t="array" ref="B9">INDEX(订单数据录入!D$2:D$199,SMALL(IF(订单数据录入!$B$2:$B$59&gt;=订单自定义查询!$D$2,IF(订单数据录入!$B$2:$B$59&lt;=订单自定义查询!$F$2,ROW(订单数据录入!$B$2:$B$59)-1,190),190),ROW(B5)))&amp;""</f>
        <v>北京实业有限公司</v>
      </c>
      <c r="C9" s="11" t="str">
        <f t="array" ref="C9">INDEX(订单数据录入!F$2:F$199,SMALL(IF(订单数据录入!$B$2:$B$59&gt;=订单自定义查询!$D$2,IF(订单数据录入!$B$2:$B$59&lt;=订单自定义查询!$F$2,ROW(订单数据录入!$B$2:$B$59)-1,190),190),ROW(C5)))&amp;""</f>
        <v>商品名称N05</v>
      </c>
      <c r="D9" s="11" t="str">
        <f t="array" ref="D9">INDEX(订单数据录入!G$2:G$199,SMALL(IF(订单数据录入!$B$2:$B$59&gt;=订单自定义查询!$D$2,IF(订单数据录入!$B$2:$B$59&lt;=订单自定义查询!$F$2,ROW(订单数据录入!$B$2:$B$59)-1,190),190),ROW(D5)))&amp;""</f>
        <v>278</v>
      </c>
      <c r="E9" s="11" t="str">
        <f t="array" ref="E9">INDEX(订单数据录入!H$2:H$199,SMALL(IF(订单数据录入!$B$2:$B$59&gt;=订单自定义查询!$D$2,IF(订单数据录入!$B$2:$B$59&lt;=订单自定义查询!$F$2,ROW(订单数据录入!$B$2:$B$59)-1,190),190),ROW(E5)))&amp;""</f>
        <v>15</v>
      </c>
      <c r="F9" s="11" t="str">
        <f t="array" ref="F9">INDEX(订单数据录入!I$2:I$199,SMALL(IF(订单数据录入!$B$2:$B$59&gt;=订单自定义查询!$D$2,IF(订单数据录入!$B$2:$B$59&lt;=订单自定义查询!$F$2,ROW(订单数据录入!$B$2:$B$59)-1,190),190),ROW(F5)))&amp;""</f>
        <v>4170</v>
      </c>
      <c r="H9" s="2"/>
    </row>
    <row r="10" s="1" customFormat="1" customHeight="1" spans="1:8">
      <c r="A10" s="12" t="str">
        <f t="array" ref="A10">INDEX(订单数据录入!A$2:A$199,SMALL(IF(订单数据录入!$B$2:$B$59&gt;=订单自定义查询!$D$2,IF(订单数据录入!$B$2:$B$59&lt;=订单自定义查询!$F$2,ROW(订单数据录入!$B$2:$B$59)-1,190),190),ROW(A6)))&amp;""</f>
        <v>201710002</v>
      </c>
      <c r="B10" s="13" t="str">
        <f t="array" ref="B10">INDEX(订单数据录入!D$2:D$199,SMALL(IF(订单数据录入!$B$2:$B$59&gt;=订单自定义查询!$D$2,IF(订单数据录入!$B$2:$B$59&lt;=订单自定义查询!$F$2,ROW(订单数据录入!$B$2:$B$59)-1,190),190),ROW(B6)))&amp;""</f>
        <v>北京实业有限公司</v>
      </c>
      <c r="C10" s="13" t="str">
        <f t="array" ref="C10">INDEX(订单数据录入!F$2:F$199,SMALL(IF(订单数据录入!$B$2:$B$59&gt;=订单自定义查询!$D$2,IF(订单数据录入!$B$2:$B$59&lt;=订单自定义查询!$F$2,ROW(订单数据录入!$B$2:$B$59)-1,190),190),ROW(C6)))&amp;""</f>
        <v>商品名称N06</v>
      </c>
      <c r="D10" s="13" t="str">
        <f t="array" ref="D10">INDEX(订单数据录入!G$2:G$199,SMALL(IF(订单数据录入!$B$2:$B$59&gt;=订单自定义查询!$D$2,IF(订单数据录入!$B$2:$B$59&lt;=订单自定义查询!$F$2,ROW(订单数据录入!$B$2:$B$59)-1,190),190),ROW(D6)))&amp;""</f>
        <v>298</v>
      </c>
      <c r="E10" s="13" t="str">
        <f t="array" ref="E10">INDEX(订单数据录入!H$2:H$199,SMALL(IF(订单数据录入!$B$2:$B$59&gt;=订单自定义查询!$D$2,IF(订单数据录入!$B$2:$B$59&lt;=订单自定义查询!$F$2,ROW(订单数据录入!$B$2:$B$59)-1,190),190),ROW(E6)))&amp;""</f>
        <v>15</v>
      </c>
      <c r="F10" s="13" t="str">
        <f t="array" ref="F10">INDEX(订单数据录入!I$2:I$199,SMALL(IF(订单数据录入!$B$2:$B$59&gt;=订单自定义查询!$D$2,IF(订单数据录入!$B$2:$B$59&lt;=订单自定义查询!$F$2,ROW(订单数据录入!$B$2:$B$59)-1,190),190),ROW(F6)))&amp;""</f>
        <v>4470</v>
      </c>
      <c r="H10" s="2"/>
    </row>
    <row r="11" s="1" customFormat="1" customHeight="1" spans="1:6">
      <c r="A11" s="10" t="str">
        <f t="array" ref="A11">INDEX(订单数据录入!A$2:A$199,SMALL(IF(订单数据录入!$B$2:$B$59&gt;=订单自定义查询!$D$2,IF(订单数据录入!$B$2:$B$59&lt;=订单自定义查询!$F$2,ROW(订单数据录入!$B$2:$B$59)-1,190),190),ROW(A7)))&amp;""</f>
        <v>201710002</v>
      </c>
      <c r="B11" s="11" t="str">
        <f t="array" ref="B11">INDEX(订单数据录入!D$2:D$199,SMALL(IF(订单数据录入!$B$2:$B$59&gt;=订单自定义查询!$D$2,IF(订单数据录入!$B$2:$B$59&lt;=订单自定义查询!$F$2,ROW(订单数据录入!$B$2:$B$59)-1,190),190),ROW(B7)))&amp;""</f>
        <v>维佳实业有限公司</v>
      </c>
      <c r="C11" s="11" t="str">
        <f t="array" ref="C11">INDEX(订单数据录入!F$2:F$199,SMALL(IF(订单数据录入!$B$2:$B$59&gt;=订单自定义查询!$D$2,IF(订单数据录入!$B$2:$B$59&lt;=订单自定义查询!$F$2,ROW(订单数据录入!$B$2:$B$59)-1,190),190),ROW(C7)))&amp;""</f>
        <v>商品名称N06</v>
      </c>
      <c r="D11" s="11" t="str">
        <f t="array" ref="D11">INDEX(订单数据录入!G$2:G$199,SMALL(IF(订单数据录入!$B$2:$B$59&gt;=订单自定义查询!$D$2,IF(订单数据录入!$B$2:$B$59&lt;=订单自定义查询!$F$2,ROW(订单数据录入!$B$2:$B$59)-1,190),190),ROW(D7)))&amp;""</f>
        <v>298</v>
      </c>
      <c r="E11" s="11" t="str">
        <f t="array" ref="E11">INDEX(订单数据录入!H$2:H$199,SMALL(IF(订单数据录入!$B$2:$B$59&gt;=订单自定义查询!$D$2,IF(订单数据录入!$B$2:$B$59&lt;=订单自定义查询!$F$2,ROW(订单数据录入!$B$2:$B$59)-1,190),190),ROW(E7)))&amp;""</f>
        <v>15</v>
      </c>
      <c r="F11" s="11" t="str">
        <f t="array" ref="F11">INDEX(订单数据录入!I$2:I$199,SMALL(IF(订单数据录入!$B$2:$B$59&gt;=订单自定义查询!$D$2,IF(订单数据录入!$B$2:$B$59&lt;=订单自定义查询!$F$2,ROW(订单数据录入!$B$2:$B$59)-1,190),190),ROW(F7)))&amp;""</f>
        <v>4470</v>
      </c>
    </row>
    <row r="12" s="1" customFormat="1" customHeight="1" spans="1:6">
      <c r="A12" s="12" t="str">
        <f t="array" ref="A12">INDEX(订单数据录入!A$2:A$199,SMALL(IF(订单数据录入!$B$2:$B$59&gt;=订单自定义查询!$D$2,IF(订单数据录入!$B$2:$B$59&lt;=订单自定义查询!$F$2,ROW(订单数据录入!$B$2:$B$59)-1,190),190),ROW(A8)))&amp;""</f>
        <v>201710002</v>
      </c>
      <c r="B12" s="13" t="str">
        <f t="array" ref="B12">INDEX(订单数据录入!D$2:D$199,SMALL(IF(订单数据录入!$B$2:$B$59&gt;=订单自定义查询!$D$2,IF(订单数据录入!$B$2:$B$59&lt;=订单自定义查询!$F$2,ROW(订单数据录入!$B$2:$B$59)-1,190),190),ROW(B8)))&amp;""</f>
        <v>维佳实业有限公司</v>
      </c>
      <c r="C12" s="13" t="str">
        <f t="array" ref="C12">INDEX(订单数据录入!F$2:F$199,SMALL(IF(订单数据录入!$B$2:$B$59&gt;=订单自定义查询!$D$2,IF(订单数据录入!$B$2:$B$59&lt;=订单自定义查询!$F$2,ROW(订单数据录入!$B$2:$B$59)-1,190),190),ROW(C8)))&amp;""</f>
        <v>商品名称N06</v>
      </c>
      <c r="D12" s="13" t="str">
        <f t="array" ref="D12">INDEX(订单数据录入!G$2:G$199,SMALL(IF(订单数据录入!$B$2:$B$59&gt;=订单自定义查询!$D$2,IF(订单数据录入!$B$2:$B$59&lt;=订单自定义查询!$F$2,ROW(订单数据录入!$B$2:$B$59)-1,190),190),ROW(D8)))&amp;""</f>
        <v>298</v>
      </c>
      <c r="E12" s="13" t="str">
        <f t="array" ref="E12">INDEX(订单数据录入!H$2:H$199,SMALL(IF(订单数据录入!$B$2:$B$59&gt;=订单自定义查询!$D$2,IF(订单数据录入!$B$2:$B$59&lt;=订单自定义查询!$F$2,ROW(订单数据录入!$B$2:$B$59)-1,190),190),ROW(E8)))&amp;""</f>
        <v>15</v>
      </c>
      <c r="F12" s="13" t="str">
        <f t="array" ref="F12">INDEX(订单数据录入!I$2:I$199,SMALL(IF(订单数据录入!$B$2:$B$59&gt;=订单自定义查询!$D$2,IF(订单数据录入!$B$2:$B$59&lt;=订单自定义查询!$F$2,ROW(订单数据录入!$B$2:$B$59)-1,190),190),ROW(F8)))&amp;""</f>
        <v>4470</v>
      </c>
    </row>
    <row r="13" s="1" customFormat="1" customHeight="1" spans="1:6">
      <c r="A13" s="10" t="str">
        <f t="array" ref="A13">INDEX(订单数据录入!A$2:A$199,SMALL(IF(订单数据录入!$B$2:$B$59&gt;=订单自定义查询!$D$2,IF(订单数据录入!$B$2:$B$59&lt;=订单自定义查询!$F$2,ROW(订单数据录入!$B$2:$B$59)-1,190),190),ROW(A9)))&amp;""</f>
        <v>201710002</v>
      </c>
      <c r="B13" s="11" t="str">
        <f t="array" ref="B13">INDEX(订单数据录入!D$2:D$199,SMALL(IF(订单数据录入!$B$2:$B$59&gt;=订单自定义查询!$D$2,IF(订单数据录入!$B$2:$B$59&lt;=订单自定义查询!$F$2,ROW(订单数据录入!$B$2:$B$59)-1,190),190),ROW(B9)))&amp;""</f>
        <v>维佳实业有限公司</v>
      </c>
      <c r="C13" s="11" t="str">
        <f t="array" ref="C13">INDEX(订单数据录入!F$2:F$199,SMALL(IF(订单数据录入!$B$2:$B$59&gt;=订单自定义查询!$D$2,IF(订单数据录入!$B$2:$B$59&lt;=订单自定义查询!$F$2,ROW(订单数据录入!$B$2:$B$59)-1,190),190),ROW(C9)))&amp;""</f>
        <v>商品名称N06</v>
      </c>
      <c r="D13" s="11" t="str">
        <f t="array" ref="D13">INDEX(订单数据录入!G$2:G$199,SMALL(IF(订单数据录入!$B$2:$B$59&gt;=订单自定义查询!$D$2,IF(订单数据录入!$B$2:$B$59&lt;=订单自定义查询!$F$2,ROW(订单数据录入!$B$2:$B$59)-1,190),190),ROW(D9)))&amp;""</f>
        <v>298</v>
      </c>
      <c r="E13" s="11" t="str">
        <f t="array" ref="E13">INDEX(订单数据录入!H$2:H$199,SMALL(IF(订单数据录入!$B$2:$B$59&gt;=订单自定义查询!$D$2,IF(订单数据录入!$B$2:$B$59&lt;=订单自定义查询!$F$2,ROW(订单数据录入!$B$2:$B$59)-1,190),190),ROW(E9)))&amp;""</f>
        <v>15</v>
      </c>
      <c r="F13" s="11" t="str">
        <f t="array" ref="F13">INDEX(订单数据录入!I$2:I$199,SMALL(IF(订单数据录入!$B$2:$B$59&gt;=订单自定义查询!$D$2,IF(订单数据录入!$B$2:$B$59&lt;=订单自定义查询!$F$2,ROW(订单数据录入!$B$2:$B$59)-1,190),190),ROW(F9)))&amp;""</f>
        <v>4470</v>
      </c>
    </row>
    <row r="14" s="1" customFormat="1" customHeight="1" spans="1:6">
      <c r="A14" s="12" t="str">
        <f t="array" ref="A14">INDEX(订单数据录入!A$2:A$199,SMALL(IF(订单数据录入!$B$2:$B$59&gt;=订单自定义查询!$D$2,IF(订单数据录入!$B$2:$B$59&lt;=订单自定义查询!$F$2,ROW(订单数据录入!$B$2:$B$59)-1,190),190),ROW(A10)))&amp;""</f>
        <v>201710002</v>
      </c>
      <c r="B14" s="13" t="str">
        <f t="array" ref="B14">INDEX(订单数据录入!D$2:D$199,SMALL(IF(订单数据录入!$B$2:$B$59&gt;=订单自定义查询!$D$2,IF(订单数据录入!$B$2:$B$59&lt;=订单自定义查询!$F$2,ROW(订单数据录入!$B$2:$B$59)-1,190),190),ROW(B10)))&amp;""</f>
        <v>明惠实业有限公司</v>
      </c>
      <c r="C14" s="13" t="str">
        <f t="array" ref="C14">INDEX(订单数据录入!F$2:F$199,SMALL(IF(订单数据录入!$B$2:$B$59&gt;=订单自定义查询!$D$2,IF(订单数据录入!$B$2:$B$59&lt;=订单自定义查询!$F$2,ROW(订单数据录入!$B$2:$B$59)-1,190),190),ROW(C10)))&amp;""</f>
        <v>商品名称N06</v>
      </c>
      <c r="D14" s="13" t="str">
        <f t="array" ref="D14">INDEX(订单数据录入!G$2:G$199,SMALL(IF(订单数据录入!$B$2:$B$59&gt;=订单自定义查询!$D$2,IF(订单数据录入!$B$2:$B$59&lt;=订单自定义查询!$F$2,ROW(订单数据录入!$B$2:$B$59)-1,190),190),ROW(D10)))&amp;""</f>
        <v>298</v>
      </c>
      <c r="E14" s="13" t="str">
        <f t="array" ref="E14">INDEX(订单数据录入!H$2:H$199,SMALL(IF(订单数据录入!$B$2:$B$59&gt;=订单自定义查询!$D$2,IF(订单数据录入!$B$2:$B$59&lt;=订单自定义查询!$F$2,ROW(订单数据录入!$B$2:$B$59)-1,190),190),ROW(E10)))&amp;""</f>
        <v>15</v>
      </c>
      <c r="F14" s="13" t="str">
        <f t="array" ref="F14">INDEX(订单数据录入!I$2:I$199,SMALL(IF(订单数据录入!$B$2:$B$59&gt;=订单自定义查询!$D$2,IF(订单数据录入!$B$2:$B$59&lt;=订单自定义查询!$F$2,ROW(订单数据录入!$B$2:$B$59)-1,190),190),ROW(F10)))&amp;""</f>
        <v>4470</v>
      </c>
    </row>
    <row r="15" s="1" customFormat="1" customHeight="1" spans="1:6">
      <c r="A15" s="10" t="str">
        <f t="array" ref="A15">INDEX(订单数据录入!A$2:A$199,SMALL(IF(订单数据录入!$B$2:$B$59&gt;=订单自定义查询!$D$2,IF(订单数据录入!$B$2:$B$59&lt;=订单自定义查询!$F$2,ROW(订单数据录入!$B$2:$B$59)-1,190),190),ROW(A11)))&amp;""</f>
        <v>201710002</v>
      </c>
      <c r="B15" s="11" t="str">
        <f t="array" ref="B15">INDEX(订单数据录入!D$2:D$199,SMALL(IF(订单数据录入!$B$2:$B$59&gt;=订单自定义查询!$D$2,IF(订单数据录入!$B$2:$B$59&lt;=订单自定义查询!$F$2,ROW(订单数据录入!$B$2:$B$59)-1,190),190),ROW(B11)))&amp;""</f>
        <v>明惠实业有限公司</v>
      </c>
      <c r="C15" s="11" t="str">
        <f t="array" ref="C15">INDEX(订单数据录入!F$2:F$199,SMALL(IF(订单数据录入!$B$2:$B$59&gt;=订单自定义查询!$D$2,IF(订单数据录入!$B$2:$B$59&lt;=订单自定义查询!$F$2,ROW(订单数据录入!$B$2:$B$59)-1,190),190),ROW(C11)))&amp;""</f>
        <v>商品名称N06</v>
      </c>
      <c r="D15" s="11" t="str">
        <f t="array" ref="D15">INDEX(订单数据录入!G$2:G$199,SMALL(IF(订单数据录入!$B$2:$B$59&gt;=订单自定义查询!$D$2,IF(订单数据录入!$B$2:$B$59&lt;=订单自定义查询!$F$2,ROW(订单数据录入!$B$2:$B$59)-1,190),190),ROW(D11)))&amp;""</f>
        <v>298</v>
      </c>
      <c r="E15" s="11" t="str">
        <f t="array" ref="E15">INDEX(订单数据录入!H$2:H$199,SMALL(IF(订单数据录入!$B$2:$B$59&gt;=订单自定义查询!$D$2,IF(订单数据录入!$B$2:$B$59&lt;=订单自定义查询!$F$2,ROW(订单数据录入!$B$2:$B$59)-1,190),190),ROW(E11)))&amp;""</f>
        <v>15</v>
      </c>
      <c r="F15" s="11" t="str">
        <f t="array" ref="F15">INDEX(订单数据录入!I$2:I$199,SMALL(IF(订单数据录入!$B$2:$B$59&gt;=订单自定义查询!$D$2,IF(订单数据录入!$B$2:$B$59&lt;=订单自定义查询!$F$2,ROW(订单数据录入!$B$2:$B$59)-1,190),190),ROW(F11)))&amp;""</f>
        <v>4470</v>
      </c>
    </row>
    <row r="16" s="1" customFormat="1" customHeight="1" spans="1:6">
      <c r="A16" s="12" t="str">
        <f t="array" ref="A16">INDEX(订单数据录入!A$2:A$199,SMALL(IF(订单数据录入!$B$2:$B$59&gt;=订单自定义查询!$D$2,IF(订单数据录入!$B$2:$B$59&lt;=订单自定义查询!$F$2,ROW(订单数据录入!$B$2:$B$59)-1,190),190),ROW(A12)))&amp;""</f>
        <v>201710003</v>
      </c>
      <c r="B16" s="13" t="str">
        <f t="array" ref="B16">INDEX(订单数据录入!D$2:D$199,SMALL(IF(订单数据录入!$B$2:$B$59&gt;=订单自定义查询!$D$2,IF(订单数据录入!$B$2:$B$59&lt;=订单自定义查询!$F$2,ROW(订单数据录入!$B$2:$B$59)-1,190),190),ROW(B12)))&amp;""</f>
        <v>小东实业有限公司</v>
      </c>
      <c r="C16" s="13" t="str">
        <f t="array" ref="C16">INDEX(订单数据录入!F$2:F$199,SMALL(IF(订单数据录入!$B$2:$B$59&gt;=订单自定义查询!$D$2,IF(订单数据录入!$B$2:$B$59&lt;=订单自定义查询!$F$2,ROW(订单数据录入!$B$2:$B$59)-1,190),190),ROW(C12)))&amp;""</f>
        <v>商品名称N06</v>
      </c>
      <c r="D16" s="13" t="str">
        <f t="array" ref="D16">INDEX(订单数据录入!G$2:G$199,SMALL(IF(订单数据录入!$B$2:$B$59&gt;=订单自定义查询!$D$2,IF(订单数据录入!$B$2:$B$59&lt;=订单自定义查询!$F$2,ROW(订单数据录入!$B$2:$B$59)-1,190),190),ROW(D12)))&amp;""</f>
        <v>298</v>
      </c>
      <c r="E16" s="13" t="str">
        <f t="array" ref="E16">INDEX(订单数据录入!H$2:H$199,SMALL(IF(订单数据录入!$B$2:$B$59&gt;=订单自定义查询!$D$2,IF(订单数据录入!$B$2:$B$59&lt;=订单自定义查询!$F$2,ROW(订单数据录入!$B$2:$B$59)-1,190),190),ROW(E12)))&amp;""</f>
        <v>15</v>
      </c>
      <c r="F16" s="13" t="str">
        <f t="array" ref="F16">INDEX(订单数据录入!I$2:I$199,SMALL(IF(订单数据录入!$B$2:$B$59&gt;=订单自定义查询!$D$2,IF(订单数据录入!$B$2:$B$59&lt;=订单自定义查询!$F$2,ROW(订单数据录入!$B$2:$B$59)-1,190),190),ROW(F12)))&amp;""</f>
        <v>4470</v>
      </c>
    </row>
    <row r="17" s="1" customFormat="1" customHeight="1" spans="1:6">
      <c r="A17" s="10" t="str">
        <f t="array" ref="A17">INDEX(订单数据录入!A$2:A$199,SMALL(IF(订单数据录入!$B$2:$B$59&gt;=订单自定义查询!$D$2,IF(订单数据录入!$B$2:$B$59&lt;=订单自定义查询!$F$2,ROW(订单数据录入!$B$2:$B$59)-1,190),190),ROW(A13)))&amp;""</f>
        <v>201710003</v>
      </c>
      <c r="B17" s="11" t="str">
        <f t="array" ref="B17">INDEX(订单数据录入!D$2:D$199,SMALL(IF(订单数据录入!$B$2:$B$59&gt;=订单自定义查询!$D$2,IF(订单数据录入!$B$2:$B$59&lt;=订单自定义查询!$F$2,ROW(订单数据录入!$B$2:$B$59)-1,190),190),ROW(B13)))&amp;""</f>
        <v>小东实业有限公司</v>
      </c>
      <c r="C17" s="11" t="str">
        <f t="array" ref="C17">INDEX(订单数据录入!F$2:F$199,SMALL(IF(订单数据录入!$B$2:$B$59&gt;=订单自定义查询!$D$2,IF(订单数据录入!$B$2:$B$59&lt;=订单自定义查询!$F$2,ROW(订单数据录入!$B$2:$B$59)-1,190),190),ROW(C13)))&amp;""</f>
        <v>商品名称N06</v>
      </c>
      <c r="D17" s="11" t="str">
        <f t="array" ref="D17">INDEX(订单数据录入!G$2:G$199,SMALL(IF(订单数据录入!$B$2:$B$59&gt;=订单自定义查询!$D$2,IF(订单数据录入!$B$2:$B$59&lt;=订单自定义查询!$F$2,ROW(订单数据录入!$B$2:$B$59)-1,190),190),ROW(D13)))&amp;""</f>
        <v>298</v>
      </c>
      <c r="E17" s="11" t="str">
        <f t="array" ref="E17">INDEX(订单数据录入!H$2:H$199,SMALL(IF(订单数据录入!$B$2:$B$59&gt;=订单自定义查询!$D$2,IF(订单数据录入!$B$2:$B$59&lt;=订单自定义查询!$F$2,ROW(订单数据录入!$B$2:$B$59)-1,190),190),ROW(E13)))&amp;""</f>
        <v>15</v>
      </c>
      <c r="F17" s="11" t="str">
        <f t="array" ref="F17">INDEX(订单数据录入!I$2:I$199,SMALL(IF(订单数据录入!$B$2:$B$59&gt;=订单自定义查询!$D$2,IF(订单数据录入!$B$2:$B$59&lt;=订单自定义查询!$F$2,ROW(订单数据录入!$B$2:$B$59)-1,190),190),ROW(F13)))&amp;""</f>
        <v>4470</v>
      </c>
    </row>
    <row r="18" s="1" customFormat="1" customHeight="1" spans="1:6">
      <c r="A18" s="12" t="str">
        <f t="array" ref="A18">INDEX(订单数据录入!A$2:A$199,SMALL(IF(订单数据录入!$B$2:$B$59&gt;=订单自定义查询!$D$2,IF(订单数据录入!$B$2:$B$59&lt;=订单自定义查询!$F$2,ROW(订单数据录入!$B$2:$B$59)-1,190),190),ROW(A14)))&amp;""</f>
        <v>201710003</v>
      </c>
      <c r="B18" s="13" t="str">
        <f t="array" ref="B18">INDEX(订单数据录入!D$2:D$199,SMALL(IF(订单数据录入!$B$2:$B$59&gt;=订单自定义查询!$D$2,IF(订单数据录入!$B$2:$B$59&lt;=订单自定义查询!$F$2,ROW(订单数据录入!$B$2:$B$59)-1,190),190),ROW(B14)))&amp;""</f>
        <v>小东实业有限公司</v>
      </c>
      <c r="C18" s="13" t="str">
        <f t="array" ref="C18">INDEX(订单数据录入!F$2:F$199,SMALL(IF(订单数据录入!$B$2:$B$59&gt;=订单自定义查询!$D$2,IF(订单数据录入!$B$2:$B$59&lt;=订单自定义查询!$F$2,ROW(订单数据录入!$B$2:$B$59)-1,190),190),ROW(C14)))&amp;""</f>
        <v>商品名称N06</v>
      </c>
      <c r="D18" s="13" t="str">
        <f t="array" ref="D18">INDEX(订单数据录入!G$2:G$199,SMALL(IF(订单数据录入!$B$2:$B$59&gt;=订单自定义查询!$D$2,IF(订单数据录入!$B$2:$B$59&lt;=订单自定义查询!$F$2,ROW(订单数据录入!$B$2:$B$59)-1,190),190),ROW(D14)))&amp;""</f>
        <v>298</v>
      </c>
      <c r="E18" s="13" t="str">
        <f t="array" ref="E18">INDEX(订单数据录入!H$2:H$199,SMALL(IF(订单数据录入!$B$2:$B$59&gt;=订单自定义查询!$D$2,IF(订单数据录入!$B$2:$B$59&lt;=订单自定义查询!$F$2,ROW(订单数据录入!$B$2:$B$59)-1,190),190),ROW(E14)))&amp;""</f>
        <v>15</v>
      </c>
      <c r="F18" s="13" t="str">
        <f t="array" ref="F18">INDEX(订单数据录入!I$2:I$199,SMALL(IF(订单数据录入!$B$2:$B$59&gt;=订单自定义查询!$D$2,IF(订单数据录入!$B$2:$B$59&lt;=订单自定义查询!$F$2,ROW(订单数据录入!$B$2:$B$59)-1,190),190),ROW(F14)))&amp;""</f>
        <v>4470</v>
      </c>
    </row>
    <row r="19" s="1" customFormat="1" customHeight="1" spans="1:6">
      <c r="A19" s="10" t="str">
        <f t="array" ref="A19">INDEX(订单数据录入!A$2:A$199,SMALL(IF(订单数据录入!$B$2:$B$59&gt;=订单自定义查询!$D$2,IF(订单数据录入!$B$2:$B$59&lt;=订单自定义查询!$F$2,ROW(订单数据录入!$B$2:$B$59)-1,190),190),ROW(A15)))&amp;""</f>
        <v>201710003</v>
      </c>
      <c r="B19" s="11" t="str">
        <f t="array" ref="B19">INDEX(订单数据录入!D$2:D$199,SMALL(IF(订单数据录入!$B$2:$B$59&gt;=订单自定义查询!$D$2,IF(订单数据录入!$B$2:$B$59&lt;=订单自定义查询!$F$2,ROW(订单数据录入!$B$2:$B$59)-1,190),190),ROW(B15)))&amp;""</f>
        <v>小东实业有限公司</v>
      </c>
      <c r="C19" s="11" t="str">
        <f t="array" ref="C19">INDEX(订单数据录入!F$2:F$199,SMALL(IF(订单数据录入!$B$2:$B$59&gt;=订单自定义查询!$D$2,IF(订单数据录入!$B$2:$B$59&lt;=订单自定义查询!$F$2,ROW(订单数据录入!$B$2:$B$59)-1,190),190),ROW(C15)))&amp;""</f>
        <v>商品名称N06</v>
      </c>
      <c r="D19" s="11" t="str">
        <f t="array" ref="D19">INDEX(订单数据录入!G$2:G$199,SMALL(IF(订单数据录入!$B$2:$B$59&gt;=订单自定义查询!$D$2,IF(订单数据录入!$B$2:$B$59&lt;=订单自定义查询!$F$2,ROW(订单数据录入!$B$2:$B$59)-1,190),190),ROW(D15)))&amp;""</f>
        <v>298</v>
      </c>
      <c r="E19" s="11" t="str">
        <f t="array" ref="E19">INDEX(订单数据录入!H$2:H$199,SMALL(IF(订单数据录入!$B$2:$B$59&gt;=订单自定义查询!$D$2,IF(订单数据录入!$B$2:$B$59&lt;=订单自定义查询!$F$2,ROW(订单数据录入!$B$2:$B$59)-1,190),190),ROW(E15)))&amp;""</f>
        <v>15</v>
      </c>
      <c r="F19" s="11" t="str">
        <f t="array" ref="F19">INDEX(订单数据录入!I$2:I$199,SMALL(IF(订单数据录入!$B$2:$B$59&gt;=订单自定义查询!$D$2,IF(订单数据录入!$B$2:$B$59&lt;=订单自定义查询!$F$2,ROW(订单数据录入!$B$2:$B$59)-1,190),190),ROW(F15)))&amp;""</f>
        <v>4470</v>
      </c>
    </row>
    <row r="20" s="1" customFormat="1" customHeight="1" spans="1:6">
      <c r="A20" s="12" t="str">
        <f t="array" ref="A20">INDEX(订单数据录入!A$2:A$199,SMALL(IF(订单数据录入!$B$2:$B$59&gt;=订单自定义查询!$D$2,IF(订单数据录入!$B$2:$B$59&lt;=订单自定义查询!$F$2,ROW(订单数据录入!$B$2:$B$59)-1,190),190),ROW(A16)))&amp;""</f>
        <v>201710003</v>
      </c>
      <c r="B20" s="13" t="str">
        <f t="array" ref="B20">INDEX(订单数据录入!D$2:D$199,SMALL(IF(订单数据录入!$B$2:$B$59&gt;=订单自定义查询!$D$2,IF(订单数据录入!$B$2:$B$59&lt;=订单自定义查询!$F$2,ROW(订单数据录入!$B$2:$B$59)-1,190),190),ROW(B16)))&amp;""</f>
        <v>陈诚实业有限公司</v>
      </c>
      <c r="C20" s="13" t="str">
        <f t="array" ref="C20">INDEX(订单数据录入!F$2:F$199,SMALL(IF(订单数据录入!$B$2:$B$59&gt;=订单自定义查询!$D$2,IF(订单数据录入!$B$2:$B$59&lt;=订单自定义查询!$F$2,ROW(订单数据录入!$B$2:$B$59)-1,190),190),ROW(C16)))&amp;""</f>
        <v>商品名称N06</v>
      </c>
      <c r="D20" s="13" t="str">
        <f t="array" ref="D20">INDEX(订单数据录入!G$2:G$199,SMALL(IF(订单数据录入!$B$2:$B$59&gt;=订单自定义查询!$D$2,IF(订单数据录入!$B$2:$B$59&lt;=订单自定义查询!$F$2,ROW(订单数据录入!$B$2:$B$59)-1,190),190),ROW(D16)))&amp;""</f>
        <v>298</v>
      </c>
      <c r="E20" s="13" t="str">
        <f t="array" ref="E20">INDEX(订单数据录入!H$2:H$199,SMALL(IF(订单数据录入!$B$2:$B$59&gt;=订单自定义查询!$D$2,IF(订单数据录入!$B$2:$B$59&lt;=订单自定义查询!$F$2,ROW(订单数据录入!$B$2:$B$59)-1,190),190),ROW(E16)))&amp;""</f>
        <v>15</v>
      </c>
      <c r="F20" s="13" t="str">
        <f t="array" ref="F20">INDEX(订单数据录入!I$2:I$199,SMALL(IF(订单数据录入!$B$2:$B$59&gt;=订单自定义查询!$D$2,IF(订单数据录入!$B$2:$B$59&lt;=订单自定义查询!$F$2,ROW(订单数据录入!$B$2:$B$59)-1,190),190),ROW(F16)))&amp;""</f>
        <v>4470</v>
      </c>
    </row>
    <row r="21" s="1" customFormat="1" customHeight="1" spans="1:6">
      <c r="A21" s="10" t="str">
        <f t="array" ref="A21">INDEX(订单数据录入!A$2:A$199,SMALL(IF(订单数据录入!$B$2:$B$59&gt;=订单自定义查询!$D$2,IF(订单数据录入!$B$2:$B$59&lt;=订单自定义查询!$F$2,ROW(订单数据录入!$B$2:$B$59)-1,190),190),ROW(A17)))&amp;""</f>
        <v>201710003</v>
      </c>
      <c r="B21" s="11" t="str">
        <f t="array" ref="B21">INDEX(订单数据录入!D$2:D$199,SMALL(IF(订单数据录入!$B$2:$B$59&gt;=订单自定义查询!$D$2,IF(订单数据录入!$B$2:$B$59&lt;=订单自定义查询!$F$2,ROW(订单数据录入!$B$2:$B$59)-1,190),190),ROW(B17)))&amp;""</f>
        <v>陈诚实业有限公司</v>
      </c>
      <c r="C21" s="11" t="str">
        <f t="array" ref="C21">INDEX(订单数据录入!F$2:F$199,SMALL(IF(订单数据录入!$B$2:$B$59&gt;=订单自定义查询!$D$2,IF(订单数据录入!$B$2:$B$59&lt;=订单自定义查询!$F$2,ROW(订单数据录入!$B$2:$B$59)-1,190),190),ROW(C17)))&amp;""</f>
        <v>商品名称N06</v>
      </c>
      <c r="D21" s="11" t="str">
        <f t="array" ref="D21">INDEX(订单数据录入!G$2:G$199,SMALL(IF(订单数据录入!$B$2:$B$59&gt;=订单自定义查询!$D$2,IF(订单数据录入!$B$2:$B$59&lt;=订单自定义查询!$F$2,ROW(订单数据录入!$B$2:$B$59)-1,190),190),ROW(D17)))&amp;""</f>
        <v>298</v>
      </c>
      <c r="E21" s="11" t="str">
        <f t="array" ref="E21">INDEX(订单数据录入!H$2:H$199,SMALL(IF(订单数据录入!$B$2:$B$59&gt;=订单自定义查询!$D$2,IF(订单数据录入!$B$2:$B$59&lt;=订单自定义查询!$F$2,ROW(订单数据录入!$B$2:$B$59)-1,190),190),ROW(E17)))&amp;""</f>
        <v>15</v>
      </c>
      <c r="F21" s="11" t="str">
        <f t="array" ref="F21">INDEX(订单数据录入!I$2:I$199,SMALL(IF(订单数据录入!$B$2:$B$59&gt;=订单自定义查询!$D$2,IF(订单数据录入!$B$2:$B$59&lt;=订单自定义查询!$F$2,ROW(订单数据录入!$B$2:$B$59)-1,190),190),ROW(F17)))&amp;""</f>
        <v>4470</v>
      </c>
    </row>
    <row r="22" s="1" customFormat="1" customHeight="1" spans="1:6">
      <c r="A22" s="12" t="str">
        <f t="array" ref="A22">INDEX(订单数据录入!A$2:A$199,SMALL(IF(订单数据录入!$B$2:$B$59&gt;=订单自定义查询!$D$2,IF(订单数据录入!$B$2:$B$59&lt;=订单自定义查询!$F$2,ROW(订单数据录入!$B$2:$B$59)-1,190),190),ROW(A18)))&amp;""</f>
        <v>201710003</v>
      </c>
      <c r="B22" s="13" t="str">
        <f t="array" ref="B22">INDEX(订单数据录入!D$2:D$199,SMALL(IF(订单数据录入!$B$2:$B$59&gt;=订单自定义查询!$D$2,IF(订单数据录入!$B$2:$B$59&lt;=订单自定义查询!$F$2,ROW(订单数据录入!$B$2:$B$59)-1,190),190),ROW(B18)))&amp;""</f>
        <v>陈诚实业有限公司</v>
      </c>
      <c r="C22" s="13" t="str">
        <f t="array" ref="C22">INDEX(订单数据录入!F$2:F$199,SMALL(IF(订单数据录入!$B$2:$B$59&gt;=订单自定义查询!$D$2,IF(订单数据录入!$B$2:$B$59&lt;=订单自定义查询!$F$2,ROW(订单数据录入!$B$2:$B$59)-1,190),190),ROW(C18)))&amp;""</f>
        <v>商品名称N06</v>
      </c>
      <c r="D22" s="13" t="str">
        <f t="array" ref="D22">INDEX(订单数据录入!G$2:G$199,SMALL(IF(订单数据录入!$B$2:$B$59&gt;=订单自定义查询!$D$2,IF(订单数据录入!$B$2:$B$59&lt;=订单自定义查询!$F$2,ROW(订单数据录入!$B$2:$B$59)-1,190),190),ROW(D18)))&amp;""</f>
        <v>298</v>
      </c>
      <c r="E22" s="13" t="str">
        <f t="array" ref="E22">INDEX(订单数据录入!H$2:H$199,SMALL(IF(订单数据录入!$B$2:$B$59&gt;=订单自定义查询!$D$2,IF(订单数据录入!$B$2:$B$59&lt;=订单自定义查询!$F$2,ROW(订单数据录入!$B$2:$B$59)-1,190),190),ROW(E18)))&amp;""</f>
        <v>20</v>
      </c>
      <c r="F22" s="13" t="str">
        <f t="array" ref="F22">INDEX(订单数据录入!I$2:I$199,SMALL(IF(订单数据录入!$B$2:$B$59&gt;=订单自定义查询!$D$2,IF(订单数据录入!$B$2:$B$59&lt;=订单自定义查询!$F$2,ROW(订单数据录入!$B$2:$B$59)-1,190),190),ROW(F18)))&amp;""</f>
        <v>5960</v>
      </c>
    </row>
    <row r="23" s="1" customFormat="1" customHeight="1" spans="1:6">
      <c r="A23" s="10" t="str">
        <f t="array" ref="A23">INDEX(订单数据录入!A$2:A$199,SMALL(IF(订单数据录入!$B$2:$B$59&gt;=订单自定义查询!$D$2,IF(订单数据录入!$B$2:$B$59&lt;=订单自定义查询!$F$2,ROW(订单数据录入!$B$2:$B$59)-1,190),190),ROW(A19)))&amp;""</f>
        <v>201710003</v>
      </c>
      <c r="B23" s="11" t="str">
        <f t="array" ref="B23">INDEX(订单数据录入!D$2:D$199,SMALL(IF(订单数据录入!$B$2:$B$59&gt;=订单自定义查询!$D$2,IF(订单数据录入!$B$2:$B$59&lt;=订单自定义查询!$F$2,ROW(订单数据录入!$B$2:$B$59)-1,190),190),ROW(B19)))&amp;""</f>
        <v>陈诚实业有限公司</v>
      </c>
      <c r="C23" s="11" t="str">
        <f t="array" ref="C23">INDEX(订单数据录入!F$2:F$199,SMALL(IF(订单数据录入!$B$2:$B$59&gt;=订单自定义查询!$D$2,IF(订单数据录入!$B$2:$B$59&lt;=订单自定义查询!$F$2,ROW(订单数据录入!$B$2:$B$59)-1,190),190),ROW(C19)))&amp;""</f>
        <v>商品名称N06</v>
      </c>
      <c r="D23" s="11" t="str">
        <f t="array" ref="D23">INDEX(订单数据录入!G$2:G$199,SMALL(IF(订单数据录入!$B$2:$B$59&gt;=订单自定义查询!$D$2,IF(订单数据录入!$B$2:$B$59&lt;=订单自定义查询!$F$2,ROW(订单数据录入!$B$2:$B$59)-1,190),190),ROW(D19)))&amp;""</f>
        <v>298</v>
      </c>
      <c r="E23" s="11" t="str">
        <f t="array" ref="E23">INDEX(订单数据录入!H$2:H$199,SMALL(IF(订单数据录入!$B$2:$B$59&gt;=订单自定义查询!$D$2,IF(订单数据录入!$B$2:$B$59&lt;=订单自定义查询!$F$2,ROW(订单数据录入!$B$2:$B$59)-1,190),190),ROW(E19)))&amp;""</f>
        <v>50</v>
      </c>
      <c r="F23" s="11" t="str">
        <f t="array" ref="F23">INDEX(订单数据录入!I$2:I$199,SMALL(IF(订单数据录入!$B$2:$B$59&gt;=订单自定义查询!$D$2,IF(订单数据录入!$B$2:$B$59&lt;=订单自定义查询!$F$2,ROW(订单数据录入!$B$2:$B$59)-1,190),190),ROW(F19)))&amp;""</f>
        <v>14900</v>
      </c>
    </row>
    <row r="24" s="1" customFormat="1" customHeight="1" spans="1:6">
      <c r="A24" s="14" t="str">
        <f t="array" ref="A24">INDEX(订单数据录入!A$2:A$199,SMALL(IF(订单数据录入!$B$2:$B$59&gt;=订单自定义查询!$D$2,IF(订单数据录入!$B$2:$B$59&lt;=订单自定义查询!$F$2,ROW(订单数据录入!$B$2:$B$59)-1,190),190),ROW(A20)))&amp;""</f>
        <v/>
      </c>
      <c r="B24" s="1" t="str">
        <f t="array" ref="B24">INDEX(订单数据录入!D$2:D$199,SMALL(IF(订单数据录入!$B$2:$B$59&gt;=订单自定义查询!$D$2,IF(订单数据录入!$B$2:$B$59&lt;=订单自定义查询!$F$2,ROW(订单数据录入!$B$2:$B$59)-1,190),190),ROW(B20)))&amp;""</f>
        <v/>
      </c>
      <c r="C24" s="1" t="str">
        <f t="array" ref="C24">INDEX(订单数据录入!F$2:F$199,SMALL(IF(订单数据录入!$B$2:$B$59&gt;=订单自定义查询!$D$2,IF(订单数据录入!$B$2:$B$59&lt;=订单自定义查询!$F$2,ROW(订单数据录入!$B$2:$B$59)-1,190),190),ROW(C20)))&amp;""</f>
        <v/>
      </c>
      <c r="D24" s="1" t="str">
        <f t="array" ref="D24">INDEX(订单数据录入!G$2:G$199,SMALL(IF(订单数据录入!$B$2:$B$59&gt;=订单自定义查询!$D$2,IF(订单数据录入!$B$2:$B$59&lt;=订单自定义查询!$F$2,ROW(订单数据录入!$B$2:$B$59)-1,190),190),ROW(D20)))&amp;""</f>
        <v/>
      </c>
      <c r="E24" s="1" t="str">
        <f t="array" ref="E24">INDEX(订单数据录入!H$2:H$199,SMALL(IF(订单数据录入!$B$2:$B$59&gt;=订单自定义查询!$D$2,IF(订单数据录入!$B$2:$B$59&lt;=订单自定义查询!$F$2,ROW(订单数据录入!$B$2:$B$59)-1,190),190),ROW(E20)))&amp;""</f>
        <v/>
      </c>
      <c r="F24" s="1" t="str">
        <f t="array" ref="F24">INDEX(订单数据录入!I$2:I$199,SMALL(IF(订单数据录入!$B$2:$B$59&gt;=订单自定义查询!$D$2,IF(订单数据录入!$B$2:$B$59&lt;=订单自定义查询!$F$2,ROW(订单数据录入!$B$2:$B$59)-1,190),190),ROW(F20)))&amp;""</f>
        <v/>
      </c>
    </row>
    <row r="25" s="1" customFormat="1" customHeight="1" spans="1:6">
      <c r="A25" s="14" t="str">
        <f t="array" ref="A25">INDEX(订单数据录入!A$2:A$199,SMALL(IF(订单数据录入!$B$2:$B$59&gt;=订单自定义查询!$D$2,IF(订单数据录入!$B$2:$B$59&lt;=订单自定义查询!$F$2,ROW(订单数据录入!$B$2:$B$59)-1,190),190),ROW(A21)))&amp;""</f>
        <v/>
      </c>
      <c r="B25" s="1" t="str">
        <f t="array" ref="B25">INDEX(订单数据录入!D$2:D$199,SMALL(IF(订单数据录入!$B$2:$B$59&gt;=订单自定义查询!$D$2,IF(订单数据录入!$B$2:$B$59&lt;=订单自定义查询!$F$2,ROW(订单数据录入!$B$2:$B$59)-1,190),190),ROW(B21)))&amp;""</f>
        <v/>
      </c>
      <c r="C25" s="1" t="str">
        <f t="array" ref="C25">INDEX(订单数据录入!F$2:F$199,SMALL(IF(订单数据录入!$B$2:$B$59&gt;=订单自定义查询!$D$2,IF(订单数据录入!$B$2:$B$59&lt;=订单自定义查询!$F$2,ROW(订单数据录入!$B$2:$B$59)-1,190),190),ROW(C21)))&amp;""</f>
        <v/>
      </c>
      <c r="D25" s="1" t="str">
        <f t="array" ref="D25">INDEX(订单数据录入!G$2:G$199,SMALL(IF(订单数据录入!$B$2:$B$59&gt;=订单自定义查询!$D$2,IF(订单数据录入!$B$2:$B$59&lt;=订单自定义查询!$F$2,ROW(订单数据录入!$B$2:$B$59)-1,190),190),ROW(D21)))&amp;""</f>
        <v/>
      </c>
      <c r="E25" s="1" t="str">
        <f t="array" ref="E25">INDEX(订单数据录入!H$2:H$199,SMALL(IF(订单数据录入!$B$2:$B$59&gt;=订单自定义查询!$D$2,IF(订单数据录入!$B$2:$B$59&lt;=订单自定义查询!$F$2,ROW(订单数据录入!$B$2:$B$59)-1,190),190),ROW(E21)))&amp;""</f>
        <v/>
      </c>
      <c r="F25" s="1" t="str">
        <f t="array" ref="F25">INDEX(订单数据录入!I$2:I$199,SMALL(IF(订单数据录入!$B$2:$B$59&gt;=订单自定义查询!$D$2,IF(订单数据录入!$B$2:$B$59&lt;=订单自定义查询!$F$2,ROW(订单数据录入!$B$2:$B$59)-1,190),190),ROW(F21)))&amp;""</f>
        <v/>
      </c>
    </row>
    <row r="26" s="1" customFormat="1" customHeight="1" spans="1:6">
      <c r="A26" s="14" t="str">
        <f t="array" ref="A26">INDEX(订单数据录入!A$2:A$199,SMALL(IF(订单数据录入!$B$2:$B$59&gt;=订单自定义查询!$D$2,IF(订单数据录入!$B$2:$B$59&lt;=订单自定义查询!$F$2,ROW(订单数据录入!$B$2:$B$59)-1,190),190),ROW(A22)))&amp;""</f>
        <v/>
      </c>
      <c r="B26" s="1" t="str">
        <f t="array" ref="B26">INDEX(订单数据录入!D$2:D$199,SMALL(IF(订单数据录入!$B$2:$B$59&gt;=订单自定义查询!$D$2,IF(订单数据录入!$B$2:$B$59&lt;=订单自定义查询!$F$2,ROW(订单数据录入!$B$2:$B$59)-1,190),190),ROW(B22)))&amp;""</f>
        <v/>
      </c>
      <c r="C26" s="1" t="str">
        <f t="array" ref="C26">INDEX(订单数据录入!F$2:F$199,SMALL(IF(订单数据录入!$B$2:$B$59&gt;=订单自定义查询!$D$2,IF(订单数据录入!$B$2:$B$59&lt;=订单自定义查询!$F$2,ROW(订单数据录入!$B$2:$B$59)-1,190),190),ROW(C22)))&amp;""</f>
        <v/>
      </c>
      <c r="D26" s="1" t="str">
        <f t="array" ref="D26">INDEX(订单数据录入!G$2:G$199,SMALL(IF(订单数据录入!$B$2:$B$59&gt;=订单自定义查询!$D$2,IF(订单数据录入!$B$2:$B$59&lt;=订单自定义查询!$F$2,ROW(订单数据录入!$B$2:$B$59)-1,190),190),ROW(D22)))&amp;""</f>
        <v/>
      </c>
      <c r="E26" s="1" t="str">
        <f t="array" ref="E26">INDEX(订单数据录入!H$2:H$199,SMALL(IF(订单数据录入!$B$2:$B$59&gt;=订单自定义查询!$D$2,IF(订单数据录入!$B$2:$B$59&lt;=订单自定义查询!$F$2,ROW(订单数据录入!$B$2:$B$59)-1,190),190),ROW(E22)))&amp;""</f>
        <v/>
      </c>
      <c r="F26" s="1" t="str">
        <f t="array" ref="F26">INDEX(订单数据录入!I$2:I$199,SMALL(IF(订单数据录入!$B$2:$B$59&gt;=订单自定义查询!$D$2,IF(订单数据录入!$B$2:$B$59&lt;=订单自定义查询!$F$2,ROW(订单数据录入!$B$2:$B$59)-1,190),190),ROW(F22)))&amp;""</f>
        <v/>
      </c>
    </row>
    <row r="27" s="1" customFormat="1" customHeight="1" spans="1:6">
      <c r="A27" s="14" t="str">
        <f t="array" ref="A27">INDEX(订单数据录入!A$2:A$199,SMALL(IF(订单数据录入!$B$2:$B$59&gt;=订单自定义查询!$D$2,IF(订单数据录入!$B$2:$B$59&lt;=订单自定义查询!$F$2,ROW(订单数据录入!$B$2:$B$59)-1,190),190),ROW(A23)))&amp;""</f>
        <v/>
      </c>
      <c r="B27" s="1" t="str">
        <f t="array" ref="B27">INDEX(订单数据录入!D$2:D$199,SMALL(IF(订单数据录入!$B$2:$B$59&gt;=订单自定义查询!$D$2,IF(订单数据录入!$B$2:$B$59&lt;=订单自定义查询!$F$2,ROW(订单数据录入!$B$2:$B$59)-1,190),190),ROW(B23)))&amp;""</f>
        <v/>
      </c>
      <c r="C27" s="1" t="str">
        <f t="array" ref="C27">INDEX(订单数据录入!F$2:F$199,SMALL(IF(订单数据录入!$B$2:$B$59&gt;=订单自定义查询!$D$2,IF(订单数据录入!$B$2:$B$59&lt;=订单自定义查询!$F$2,ROW(订单数据录入!$B$2:$B$59)-1,190),190),ROW(C23)))&amp;""</f>
        <v/>
      </c>
      <c r="D27" s="1" t="str">
        <f t="array" ref="D27">INDEX(订单数据录入!G$2:G$199,SMALL(IF(订单数据录入!$B$2:$B$59&gt;=订单自定义查询!$D$2,IF(订单数据录入!$B$2:$B$59&lt;=订单自定义查询!$F$2,ROW(订单数据录入!$B$2:$B$59)-1,190),190),ROW(D23)))&amp;""</f>
        <v/>
      </c>
      <c r="E27" s="1" t="str">
        <f t="array" ref="E27">INDEX(订单数据录入!H$2:H$199,SMALL(IF(订单数据录入!$B$2:$B$59&gt;=订单自定义查询!$D$2,IF(订单数据录入!$B$2:$B$59&lt;=订单自定义查询!$F$2,ROW(订单数据录入!$B$2:$B$59)-1,190),190),ROW(E23)))&amp;""</f>
        <v/>
      </c>
      <c r="F27" s="1" t="str">
        <f t="array" ref="F27">INDEX(订单数据录入!I$2:I$199,SMALL(IF(订单数据录入!$B$2:$B$59&gt;=订单自定义查询!$D$2,IF(订单数据录入!$B$2:$B$59&lt;=订单自定义查询!$F$2,ROW(订单数据录入!$B$2:$B$59)-1,190),190),ROW(F23)))&amp;""</f>
        <v/>
      </c>
    </row>
    <row r="28" s="1" customFormat="1" customHeight="1" spans="1:6">
      <c r="A28" s="14"/>
      <c r="B28" s="1" t="str">
        <f t="array" ref="B28">INDEX(订单数据录入!D$2:D$199,SMALL(IF(订单数据录入!$B$2:$B$59&gt;=订单自定义查询!$D$2,IF(订单数据录入!$B$2:$B$59&lt;=订单自定义查询!$F$2,ROW(订单数据录入!$B$2:$B$59)-1,190),190),ROW(B24)))&amp;""</f>
        <v/>
      </c>
      <c r="C28" s="1" t="str">
        <f t="array" ref="C28">INDEX(订单数据录入!F$2:F$199,SMALL(IF(订单数据录入!$B$2:$B$59&gt;=订单自定义查询!$D$2,IF(订单数据录入!$B$2:$B$59&lt;=订单自定义查询!$F$2,ROW(订单数据录入!$B$2:$B$59)-1,190),190),ROW(C24)))&amp;""</f>
        <v/>
      </c>
      <c r="D28" s="1" t="str">
        <f t="array" ref="D28">INDEX(订单数据录入!G$2:G$199,SMALL(IF(订单数据录入!$B$2:$B$59&gt;=订单自定义查询!$D$2,IF(订单数据录入!$B$2:$B$59&lt;=订单自定义查询!$F$2,ROW(订单数据录入!$B$2:$B$59)-1,190),190),ROW(D24)))&amp;""</f>
        <v/>
      </c>
      <c r="E28" s="1" t="str">
        <f t="array" ref="E28">INDEX(订单数据录入!H$2:H$199,SMALL(IF(订单数据录入!$B$2:$B$59&gt;=订单自定义查询!$D$2,IF(订单数据录入!$B$2:$B$59&lt;=订单自定义查询!$F$2,ROW(订单数据录入!$B$2:$B$59)-1,190),190),ROW(E24)))&amp;""</f>
        <v/>
      </c>
      <c r="F28" s="1" t="str">
        <f t="array" ref="F28">INDEX(订单数据录入!I$2:I$199,SMALL(IF(订单数据录入!$B$2:$B$59&gt;=订单自定义查询!$D$2,IF(订单数据录入!$B$2:$B$59&lt;=订单自定义查询!$F$2,ROW(订单数据录入!$B$2:$B$59)-1,190),190),ROW(F24)))&amp;""</f>
        <v/>
      </c>
    </row>
    <row r="29" customHeight="1" spans="1:6">
      <c r="A29" s="14"/>
      <c r="B29" s="1" t="str">
        <f t="array" ref="B29">INDEX(订单数据录入!D$2:D$199,SMALL(IF(订单数据录入!$B$2:$B$59&gt;=订单自定义查询!$D$2,IF(订单数据录入!$B$2:$B$59&lt;=订单自定义查询!$F$2,ROW(订单数据录入!$B$2:$B$59)-1,190),190),ROW(B27)))&amp;""</f>
        <v/>
      </c>
      <c r="C29" s="1" t="str">
        <f t="array" ref="C29">INDEX(订单数据录入!F$2:F$199,SMALL(IF(订单数据录入!$B$2:$B$59&gt;=订单自定义查询!$D$2,IF(订单数据录入!$B$2:$B$59&lt;=订单自定义查询!$F$2,ROW(订单数据录入!$B$2:$B$59)-1,190),190),ROW(C25)))&amp;""</f>
        <v/>
      </c>
      <c r="D29" s="1" t="str">
        <f t="array" ref="D29">INDEX(订单数据录入!G$2:G$199,SMALL(IF(订单数据录入!$B$2:$B$59&gt;=订单自定义查询!$D$2,IF(订单数据录入!$B$2:$B$59&lt;=订单自定义查询!$F$2,ROW(订单数据录入!$B$2:$B$59)-1,190),190),ROW(D25)))&amp;""</f>
        <v/>
      </c>
      <c r="E29" s="1" t="str">
        <f t="array" ref="E29">INDEX(订单数据录入!H$2:H$199,SMALL(IF(订单数据录入!$B$2:$B$59&gt;=订单自定义查询!$D$2,IF(订单数据录入!$B$2:$B$59&lt;=订单自定义查询!$F$2,ROW(订单数据录入!$B$2:$B$59)-1,190),190),ROW(E25)))&amp;""</f>
        <v/>
      </c>
      <c r="F29" s="1" t="str">
        <f t="array" ref="F29">INDEX(订单数据录入!I$2:I$199,SMALL(IF(订单数据录入!$B$2:$B$59&gt;=订单自定义查询!$D$2,IF(订单数据录入!$B$2:$B$59&lt;=订单自定义查询!$F$2,ROW(订单数据录入!$B$2:$B$59)-1,190),190),ROW(F25)))&amp;""</f>
        <v/>
      </c>
    </row>
    <row r="30" customHeight="1" spans="1:6">
      <c r="A30" s="14"/>
      <c r="B30" s="1" t="str">
        <f t="array" ref="B30">INDEX(订单数据录入!D$2:D$199,SMALL(IF(订单数据录入!$B$2:$B$59&gt;=订单自定义查询!$D$2,IF(订单数据录入!$B$2:$B$59&lt;=订单自定义查询!$F$2,ROW(订单数据录入!$B$2:$B$59)-1,190),190),ROW(B28)))&amp;""</f>
        <v/>
      </c>
      <c r="C30" s="1" t="str">
        <f t="array" ref="C30">INDEX(订单数据录入!F$2:F$199,SMALL(IF(订单数据录入!$B$2:$B$59&gt;=订单自定义查询!$D$2,IF(订单数据录入!$B$2:$B$59&lt;=订单自定义查询!$F$2,ROW(订单数据录入!$B$2:$B$59)-1,190),190),ROW(C26)))&amp;""</f>
        <v/>
      </c>
      <c r="D30" s="1" t="str">
        <f t="array" ref="D30">INDEX(订单数据录入!G$2:G$199,SMALL(IF(订单数据录入!$B$2:$B$59&gt;=订单自定义查询!$D$2,IF(订单数据录入!$B$2:$B$59&lt;=订单自定义查询!$F$2,ROW(订单数据录入!$B$2:$B$59)-1,190),190),ROW(D26)))&amp;""</f>
        <v/>
      </c>
      <c r="E30" s="1" t="str">
        <f t="array" ref="E30">INDEX(订单数据录入!H$2:H$199,SMALL(IF(订单数据录入!$B$2:$B$59&gt;=订单自定义查询!$D$2,IF(订单数据录入!$B$2:$B$59&lt;=订单自定义查询!$F$2,ROW(订单数据录入!$B$2:$B$59)-1,190),190),ROW(E26)))&amp;""</f>
        <v/>
      </c>
      <c r="F30" s="1" t="str">
        <f t="array" ref="F30">INDEX(订单数据录入!I$2:I$199,SMALL(IF(订单数据录入!$B$2:$B$59&gt;=订单自定义查询!$D$2,IF(订单数据录入!$B$2:$B$59&lt;=订单自定义查询!$F$2,ROW(订单数据录入!$B$2:$B$59)-1,190),190),ROW(F26)))&amp;""</f>
        <v/>
      </c>
    </row>
    <row r="31" customHeight="1" spans="1:4">
      <c r="A31" s="14"/>
      <c r="B31" s="2" t="str">
        <f t="array" ref="B31">INDEX(订单数据录入!D$2:D$199,SMALL(IF(订单数据录入!$B$2:$B$59&gt;=订单自定义查询!$D$2,IF(订单数据录入!$B$2:$B$59&lt;=订单自定义查询!$F$2,ROW(订单数据录入!$B$2:$B$59)-1,190),190),ROW(B27)))&amp;""</f>
        <v/>
      </c>
      <c r="C31" s="1" t="str">
        <f t="array" ref="C31">INDEX(订单数据录入!F$2:F$199,SMALL(IF(订单数据录入!$B$2:$B$59&gt;=订单自定义查询!$D$2,IF(订单数据录入!$B$2:$B$59&lt;=订单自定义查询!$F$2,ROW(订单数据录入!$B$2:$B$59)-1,190),190),ROW(C27)))&amp;""</f>
        <v/>
      </c>
      <c r="D31" s="1" t="str">
        <f t="array" ref="D31">INDEX(订单数据录入!G$2:G$199,SMALL(IF(订单数据录入!$B$2:$B$59&gt;=订单自定义查询!$D$2,IF(订单数据录入!$B$2:$B$59&lt;=订单自定义查询!$F$2,ROW(订单数据录入!$B$2:$B$59)-1,190),190),ROW(D27)))&amp;""</f>
        <v/>
      </c>
    </row>
    <row r="32" customHeight="1" spans="1:4">
      <c r="A32" s="14"/>
      <c r="B32" s="2" t="str">
        <f t="array" ref="B32">INDEX(订单数据录入!D$2:D$199,SMALL(IF(订单数据录入!$B$2:$B$59&gt;=订单自定义查询!$D$2,IF(订单数据录入!$B$2:$B$59&lt;=订单自定义查询!$F$2,ROW(订单数据录入!$B$2:$B$59)-1,190),190),ROW(B28)))&amp;""</f>
        <v/>
      </c>
      <c r="C32" s="1" t="str">
        <f t="array" ref="C32">INDEX(订单数据录入!F$2:F$199,SMALL(IF(订单数据录入!$B$2:$B$59&gt;=订单自定义查询!$D$2,IF(订单数据录入!$B$2:$B$59&lt;=订单自定义查询!$F$2,ROW(订单数据录入!$B$2:$B$59)-1,190),190),ROW(C28)))&amp;""</f>
        <v/>
      </c>
      <c r="D32" s="1" t="str">
        <f t="array" ref="D32">INDEX(订单数据录入!G$2:G$199,SMALL(IF(订单数据录入!$B$2:$B$59&gt;=订单自定义查询!$D$2,IF(订单数据录入!$B$2:$B$59&lt;=订单自定义查询!$F$2,ROW(订单数据录入!$B$2:$B$59)-1,190),190),ROW(D28)))&amp;""</f>
        <v/>
      </c>
    </row>
    <row r="33" customHeight="1" spans="2:4">
      <c r="B33" s="2" t="str">
        <f t="array" ref="B33">INDEX(订单数据录入!D$2:D$199,SMALL(IF(订单数据录入!$B$2:$B$59&gt;=订单自定义查询!$D$2,IF(订单数据录入!$B$2:$B$59&lt;=订单自定义查询!$F$2,ROW(订单数据录入!$B$2:$B$59)-1,190),190),ROW(B29)))&amp;""</f>
        <v/>
      </c>
      <c r="C33" s="1" t="str">
        <f t="array" ref="C33">INDEX(订单数据录入!F$2:F$199,SMALL(IF(订单数据录入!$B$2:$B$59&gt;=订单自定义查询!$D$2,IF(订单数据录入!$B$2:$B$59&lt;=订单自定义查询!$F$2,ROW(订单数据录入!$B$2:$B$59)-1,190),190),ROW(C29)))&amp;""</f>
        <v/>
      </c>
      <c r="D33" s="1" t="str">
        <f t="array" ref="D33">INDEX(订单数据录入!G$2:G$199,SMALL(IF(订单数据录入!$B$2:$B$59&gt;=订单自定义查询!$D$2,IF(订单数据录入!$B$2:$B$59&lt;=订单自定义查询!$F$2,ROW(订单数据录入!$B$2:$B$59)-1,190),190),ROW(D29)))&amp;""</f>
        <v/>
      </c>
    </row>
    <row r="34" customHeight="1" spans="2:3">
      <c r="B34" s="2" t="str">
        <f t="array" ref="B34">INDEX(订单数据录入!D$2:D$199,SMALL(IF(订单数据录入!$B$2:$B$59&gt;=订单自定义查询!$D$2,IF(订单数据录入!$B$2:$B$59&lt;=订单自定义查询!$F$2,ROW(订单数据录入!$B$2:$B$59)-1,190),190),ROW(B30)))&amp;""</f>
        <v/>
      </c>
      <c r="C34" s="1" t="str">
        <f t="array" ref="C34">INDEX(订单数据录入!F$2:F$199,SMALL(IF(订单数据录入!$B$2:$B$59&gt;=订单自定义查询!$D$2,IF(订单数据录入!$B$2:$B$59&lt;=订单自定义查询!$F$2,ROW(订单数据录入!$B$2:$B$59)-1,190),190),ROW(C30)))&amp;""</f>
        <v/>
      </c>
    </row>
    <row r="35" customHeight="1" spans="2:2">
      <c r="B35" s="2" t="str">
        <f t="array" ref="B35">INDEX(订单数据录入!D$2:D$199,SMALL(IF(订单数据录入!$B$2:$B$59&gt;=订单自定义查询!$D$2,IF(订单数据录入!$B$2:$B$59&lt;=订单自定义查询!$F$2,ROW(订单数据录入!$B$2:$B$59)-1,190),190),ROW(B31)))&amp;""</f>
        <v/>
      </c>
    </row>
    <row r="36" customHeight="1" spans="2:2">
      <c r="B36" s="2" t="str">
        <f t="array" ref="B36">INDEX(订单数据录入!D$2:D$199,SMALL(IF(订单数据录入!$B$2:$B$59&gt;=订单自定义查询!$D$2,IF(订单数据录入!$B$2:$B$59&lt;=订单自定义查询!$F$2,ROW(订单数据录入!$B$2:$B$59)-1,190),190),ROW(B32)))&amp;""</f>
        <v/>
      </c>
    </row>
    <row r="37" customHeight="1" spans="2:2">
      <c r="B37" s="2" t="str">
        <f t="array" ref="B37">INDEX(订单数据录入!D$2:D$199,SMALL(IF(订单数据录入!$B$2:$B$59&gt;=订单自定义查询!$D$2,IF(订单数据录入!$B$2:$B$59&lt;=订单自定义查询!$F$2,ROW(订单数据录入!$B$2:$B$59)-1,190),190),ROW(B33)))&amp;""</f>
        <v/>
      </c>
    </row>
  </sheetData>
  <mergeCells count="2">
    <mergeCell ref="A1:F1"/>
    <mergeCell ref="A2:B2"/>
  </mergeCells>
  <pageMargins left="0.75" right="0.75" top="1" bottom="1" header="0.5" footer="0.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主界面</vt:lpstr>
      <vt:lpstr>添加商品信息</vt:lpstr>
      <vt:lpstr>添加客户信息</vt:lpstr>
      <vt:lpstr>订单数据录入</vt:lpstr>
      <vt:lpstr>订单明细查询</vt:lpstr>
      <vt:lpstr>订单自定义查询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A小伟</cp:lastModifiedBy>
  <dcterms:created xsi:type="dcterms:W3CDTF">1996-12-17T01:32:00Z</dcterms:created>
  <dcterms:modified xsi:type="dcterms:W3CDTF">2023-02-02T09:35:26Z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21E157C3F0FF4D9BB53DF14F3838DC5C</vt:lpwstr>
  </property>
</Properties>
</file>